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Skatw\OneDrive\Documents\"/>
    </mc:Choice>
  </mc:AlternateContent>
  <xr:revisionPtr revIDLastSave="0" documentId="8_{9105B8E7-C62E-40B8-B0D9-68CA11B711A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Vereine" sheetId="1" r:id="rId1"/>
    <sheet name="Herren" sheetId="7" r:id="rId2"/>
    <sheet name="Damen" sheetId="4" r:id="rId3"/>
    <sheet name="Senioren" sheetId="3" r:id="rId4"/>
    <sheet name="Junioren" sheetId="5" r:id="rId5"/>
  </sheets>
  <definedNames>
    <definedName name="_xlnm._FilterDatabase" localSheetId="1" hidden="1">Herren!$A$3:$U$243</definedName>
    <definedName name="_xlnm._FilterDatabase" localSheetId="3" hidden="1">Senioren!$A$3:$U$75</definedName>
    <definedName name="_xlnm.Print_Area" localSheetId="2">Damen!$A$1:$U$41</definedName>
    <definedName name="_xlnm.Print_Area" localSheetId="1">Herren!$A$1:$U$243</definedName>
    <definedName name="_xlnm.Print_Area" localSheetId="4">Junioren!$A$1:$W$6</definedName>
    <definedName name="_xlnm.Print_Area" localSheetId="3">Senioren!$A$1:$U$75</definedName>
    <definedName name="_xlnm.Print_Area" localSheetId="0">Vereine!$A$1:$AS$70</definedName>
    <definedName name="_xlnm.Print_Titles" localSheetId="1">Herren!$1:$3</definedName>
    <definedName name="_xlnm.Print_Titles" localSheetId="0">Vereine!$1:$3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21" i="1"/>
  <c r="U6" i="4"/>
  <c r="U7" i="4"/>
  <c r="AL6" i="1"/>
  <c r="AL50" i="1"/>
  <c r="AS50" i="1" s="1"/>
  <c r="AM25" i="1"/>
  <c r="AM35" i="1"/>
  <c r="AM10" i="1"/>
  <c r="AN7" i="1"/>
  <c r="AP4" i="1"/>
  <c r="W5" i="5"/>
  <c r="W6" i="5"/>
  <c r="U61" i="7"/>
  <c r="U33" i="4"/>
  <c r="U25" i="4"/>
  <c r="U16" i="3"/>
  <c r="U15" i="3"/>
  <c r="AK7" i="1"/>
  <c r="AK5" i="1"/>
  <c r="AK4" i="1"/>
  <c r="A1" i="4"/>
  <c r="E52" i="1"/>
  <c r="V49" i="1"/>
  <c r="AS49" i="1" s="1"/>
  <c r="AD50" i="1"/>
  <c r="N50" i="1"/>
  <c r="E50" i="1"/>
  <c r="AD44" i="1"/>
  <c r="E44" i="1"/>
  <c r="V40" i="1"/>
  <c r="AS40" i="1" s="1"/>
  <c r="N40" i="1"/>
  <c r="AD35" i="1"/>
  <c r="AC28" i="1"/>
  <c r="V28" i="1"/>
  <c r="N28" i="1"/>
  <c r="E28" i="1"/>
  <c r="AC31" i="1"/>
  <c r="V17" i="1"/>
  <c r="N17" i="1"/>
  <c r="AE23" i="1"/>
  <c r="AS23" i="1" s="1"/>
  <c r="F24" i="1"/>
  <c r="AE29" i="1"/>
  <c r="W29" i="1"/>
  <c r="O29" i="1"/>
  <c r="F29" i="1"/>
  <c r="AE22" i="1"/>
  <c r="W22" i="1"/>
  <c r="O22" i="1"/>
  <c r="AS22" i="1" s="1"/>
  <c r="F22" i="1"/>
  <c r="O16" i="1"/>
  <c r="G30" i="1"/>
  <c r="N19" i="1"/>
  <c r="AF12" i="1"/>
  <c r="X12" i="1"/>
  <c r="AD11" i="1"/>
  <c r="V11" i="1"/>
  <c r="AS11" i="1" s="1"/>
  <c r="U11" i="1"/>
  <c r="N11" i="1"/>
  <c r="M11" i="1"/>
  <c r="E11" i="1"/>
  <c r="AE10" i="1"/>
  <c r="AD10" i="1"/>
  <c r="W10" i="1"/>
  <c r="N10" i="1"/>
  <c r="AS10" i="1" s="1"/>
  <c r="AE8" i="1"/>
  <c r="W8" i="1"/>
  <c r="O8" i="1"/>
  <c r="F8" i="1"/>
  <c r="F9" i="1"/>
  <c r="W7" i="1"/>
  <c r="N7" i="1"/>
  <c r="R6" i="1"/>
  <c r="AS6" i="1" s="1"/>
  <c r="N6" i="1"/>
  <c r="M6" i="1"/>
  <c r="E6" i="1"/>
  <c r="AC5" i="1"/>
  <c r="V5" i="1"/>
  <c r="U5" i="1"/>
  <c r="AS5" i="1" s="1"/>
  <c r="M5" i="1"/>
  <c r="AH4" i="1"/>
  <c r="AS4" i="1" s="1"/>
  <c r="Z4" i="1"/>
  <c r="R4" i="1"/>
  <c r="U243" i="7"/>
  <c r="U242" i="7"/>
  <c r="U240" i="7"/>
  <c r="U239" i="7"/>
  <c r="U238" i="7"/>
  <c r="U236" i="7"/>
  <c r="U234" i="7"/>
  <c r="U233" i="7"/>
  <c r="U232" i="7"/>
  <c r="U231" i="7"/>
  <c r="U229" i="7"/>
  <c r="U228" i="7"/>
  <c r="U227" i="7"/>
  <c r="U225" i="7"/>
  <c r="U224" i="7"/>
  <c r="U125" i="7"/>
  <c r="U221" i="7"/>
  <c r="U230" i="7"/>
  <c r="U219" i="7"/>
  <c r="U60" i="7"/>
  <c r="U126" i="7"/>
  <c r="U217" i="7"/>
  <c r="U218" i="7"/>
  <c r="U216" i="7"/>
  <c r="U153" i="7"/>
  <c r="U145" i="7"/>
  <c r="U214" i="7"/>
  <c r="U206" i="7"/>
  <c r="U213" i="7"/>
  <c r="U160" i="7"/>
  <c r="U210" i="7"/>
  <c r="U208" i="7"/>
  <c r="U202" i="7"/>
  <c r="U78" i="7"/>
  <c r="U241" i="7"/>
  <c r="U200" i="7"/>
  <c r="U198" i="7"/>
  <c r="U197" i="7"/>
  <c r="U195" i="7"/>
  <c r="U152" i="7"/>
  <c r="U176" i="7"/>
  <c r="U193" i="7"/>
  <c r="U192" i="7"/>
  <c r="U191" i="7"/>
  <c r="U190" i="7"/>
  <c r="U226" i="7"/>
  <c r="U189" i="7"/>
  <c r="U188" i="7"/>
  <c r="U187" i="7"/>
  <c r="U186" i="7"/>
  <c r="U185" i="7"/>
  <c r="U183" i="7"/>
  <c r="U182" i="7"/>
  <c r="U181" i="7"/>
  <c r="U180" i="7"/>
  <c r="U128" i="7"/>
  <c r="U93" i="7"/>
  <c r="U178" i="7"/>
  <c r="U201" i="7"/>
  <c r="U177" i="7"/>
  <c r="U199" i="7"/>
  <c r="U174" i="7"/>
  <c r="U173" i="7"/>
  <c r="U85" i="7"/>
  <c r="U171" i="7"/>
  <c r="U175" i="7"/>
  <c r="U170" i="7"/>
  <c r="U169" i="7"/>
  <c r="U207" i="7"/>
  <c r="U203" i="7"/>
  <c r="U167" i="7"/>
  <c r="U166" i="7"/>
  <c r="U220" i="7"/>
  <c r="U165" i="7"/>
  <c r="U164" i="7"/>
  <c r="U163" i="7"/>
  <c r="U162" i="7"/>
  <c r="U159" i="7"/>
  <c r="U158" i="7"/>
  <c r="U157" i="7"/>
  <c r="U156" i="7"/>
  <c r="U215" i="7"/>
  <c r="U155" i="7"/>
  <c r="U196" i="7"/>
  <c r="U151" i="7"/>
  <c r="U150" i="7"/>
  <c r="U148" i="7"/>
  <c r="U237" i="7"/>
  <c r="U222" i="7"/>
  <c r="U84" i="7"/>
  <c r="U143" i="7"/>
  <c r="U142" i="7"/>
  <c r="U141" i="7"/>
  <c r="U139" i="7"/>
  <c r="U138" i="7"/>
  <c r="U137" i="7"/>
  <c r="U120" i="7"/>
  <c r="U119" i="7"/>
  <c r="U133" i="7"/>
  <c r="U132" i="7"/>
  <c r="U103" i="7"/>
  <c r="U127" i="7"/>
  <c r="U124" i="7"/>
  <c r="U122" i="7"/>
  <c r="U147" i="7"/>
  <c r="U118" i="7"/>
  <c r="U116" i="7"/>
  <c r="U115" i="7"/>
  <c r="U117" i="7"/>
  <c r="U113" i="7"/>
  <c r="U7" i="7"/>
  <c r="U12" i="7"/>
  <c r="U30" i="7"/>
  <c r="U8" i="7"/>
  <c r="U10" i="7"/>
  <c r="U9" i="7"/>
  <c r="U41" i="3"/>
  <c r="U62" i="3"/>
  <c r="U63" i="3"/>
  <c r="U60" i="3"/>
  <c r="U23" i="3"/>
  <c r="U61" i="3"/>
  <c r="U28" i="3"/>
  <c r="W4" i="5"/>
  <c r="U10" i="3"/>
  <c r="U7" i="3"/>
  <c r="U12" i="3"/>
  <c r="U20" i="3"/>
  <c r="U21" i="7"/>
  <c r="U136" i="7"/>
  <c r="U4" i="7"/>
  <c r="U6" i="7"/>
  <c r="U121" i="7"/>
  <c r="U5" i="7"/>
  <c r="U56" i="7"/>
  <c r="U131" i="7"/>
  <c r="U4" i="4"/>
  <c r="U5" i="4"/>
  <c r="U8" i="4"/>
  <c r="U4" i="3"/>
  <c r="U8" i="3"/>
  <c r="U5" i="3"/>
  <c r="U21" i="3"/>
  <c r="U6" i="3"/>
  <c r="U9" i="3"/>
  <c r="U50" i="7"/>
  <c r="U88" i="7"/>
  <c r="U90" i="7"/>
  <c r="U94" i="7"/>
  <c r="U107" i="7"/>
  <c r="U184" i="7"/>
  <c r="U204" i="7"/>
  <c r="U211" i="7"/>
  <c r="U235" i="7"/>
  <c r="U194" i="7"/>
  <c r="U172" i="7"/>
  <c r="U168" i="7"/>
  <c r="U50" i="3"/>
  <c r="U47" i="3"/>
  <c r="U43" i="3"/>
  <c r="U37" i="3"/>
  <c r="U45" i="3"/>
  <c r="U17" i="3"/>
  <c r="U51" i="3"/>
  <c r="U19" i="3"/>
  <c r="U19" i="4"/>
  <c r="U26" i="4"/>
  <c r="U65" i="3"/>
  <c r="U36" i="3"/>
  <c r="U35" i="4"/>
  <c r="U28" i="4"/>
  <c r="U40" i="4"/>
  <c r="U66" i="3"/>
  <c r="U32" i="3"/>
  <c r="A1" i="5"/>
  <c r="A1" i="3"/>
  <c r="A1" i="7"/>
  <c r="A1" i="1"/>
  <c r="AC1" i="1" s="1"/>
  <c r="U75" i="7"/>
  <c r="U16" i="4"/>
  <c r="U18" i="4"/>
  <c r="U13" i="3"/>
  <c r="U26" i="3"/>
  <c r="AS54" i="1"/>
  <c r="AS7" i="1"/>
  <c r="AS17" i="1"/>
  <c r="AS34" i="1"/>
  <c r="AS9" i="1"/>
  <c r="AS13" i="1"/>
  <c r="AS19" i="1"/>
  <c r="AS14" i="1"/>
  <c r="AS12" i="1"/>
  <c r="U67" i="3"/>
  <c r="U27" i="3"/>
  <c r="U22" i="3"/>
  <c r="U38" i="3"/>
  <c r="U18" i="7"/>
  <c r="U130" i="7"/>
  <c r="U34" i="7"/>
  <c r="U14" i="7"/>
  <c r="U22" i="7"/>
  <c r="U40" i="7"/>
  <c r="U134" i="7"/>
  <c r="U16" i="7"/>
  <c r="U104" i="7"/>
  <c r="U19" i="7"/>
  <c r="U25" i="7"/>
  <c r="U46" i="7"/>
  <c r="U51" i="7"/>
  <c r="U108" i="7"/>
  <c r="U62" i="7"/>
  <c r="U72" i="7"/>
  <c r="U11" i="3"/>
  <c r="U24" i="3"/>
  <c r="U144" i="7"/>
  <c r="U111" i="7"/>
  <c r="U99" i="7"/>
  <c r="U49" i="7"/>
  <c r="AS28" i="1"/>
  <c r="AS43" i="1"/>
  <c r="U18" i="3"/>
  <c r="U74" i="3"/>
  <c r="U30" i="3"/>
  <c r="U59" i="3"/>
  <c r="U44" i="7"/>
  <c r="U31" i="7"/>
  <c r="U68" i="7"/>
  <c r="U26" i="7"/>
  <c r="AS48" i="1"/>
  <c r="U11" i="4"/>
  <c r="U38" i="4"/>
  <c r="U37" i="4"/>
  <c r="U22" i="4"/>
  <c r="U9" i="4"/>
  <c r="U13" i="4"/>
  <c r="U34" i="4"/>
  <c r="U31" i="4"/>
  <c r="U27" i="4"/>
  <c r="U36" i="4"/>
  <c r="U20" i="4"/>
  <c r="U32" i="4"/>
  <c r="U14" i="4"/>
  <c r="U24" i="4"/>
  <c r="U29" i="4"/>
  <c r="U39" i="4"/>
  <c r="U12" i="4"/>
  <c r="U10" i="4"/>
  <c r="U41" i="4"/>
  <c r="U30" i="4"/>
  <c r="U15" i="4"/>
  <c r="U23" i="4"/>
  <c r="U17" i="4"/>
  <c r="U21" i="4"/>
  <c r="U52" i="3"/>
  <c r="U33" i="3"/>
  <c r="U56" i="3"/>
  <c r="U55" i="3"/>
  <c r="U73" i="3"/>
  <c r="U49" i="3"/>
  <c r="U68" i="3"/>
  <c r="U58" i="3"/>
  <c r="U48" i="3"/>
  <c r="U53" i="3"/>
  <c r="U25" i="3"/>
  <c r="U70" i="3"/>
  <c r="U64" i="3"/>
  <c r="U31" i="3"/>
  <c r="U46" i="3"/>
  <c r="U57" i="3"/>
  <c r="U72" i="3"/>
  <c r="U54" i="3"/>
  <c r="U35" i="3"/>
  <c r="U29" i="3"/>
  <c r="U39" i="3"/>
  <c r="U34" i="3"/>
  <c r="U40" i="3"/>
  <c r="U75" i="3"/>
  <c r="U44" i="3"/>
  <c r="U69" i="3"/>
  <c r="U14" i="3"/>
  <c r="U71" i="3"/>
  <c r="U42" i="3"/>
  <c r="U100" i="7"/>
  <c r="U135" i="7"/>
  <c r="U79" i="7"/>
  <c r="U81" i="7"/>
  <c r="U129" i="7"/>
  <c r="U48" i="7"/>
  <c r="U114" i="7"/>
  <c r="U33" i="7"/>
  <c r="U80" i="7"/>
  <c r="U59" i="7"/>
  <c r="U74" i="7"/>
  <c r="U102" i="7"/>
  <c r="U32" i="7"/>
  <c r="U179" i="7"/>
  <c r="U83" i="7"/>
  <c r="U96" i="7"/>
  <c r="U45" i="7"/>
  <c r="U54" i="7"/>
  <c r="U101" i="7"/>
  <c r="U106" i="7"/>
  <c r="U146" i="7"/>
  <c r="U36" i="7"/>
  <c r="U42" i="7"/>
  <c r="U86" i="7"/>
  <c r="U149" i="7"/>
  <c r="U43" i="7"/>
  <c r="U205" i="7"/>
  <c r="U17" i="7"/>
  <c r="U112" i="7"/>
  <c r="U63" i="7"/>
  <c r="U28" i="7"/>
  <c r="U23" i="7"/>
  <c r="U52" i="7"/>
  <c r="U105" i="7"/>
  <c r="U87" i="7"/>
  <c r="U98" i="7"/>
  <c r="U71" i="7"/>
  <c r="U95" i="7"/>
  <c r="U58" i="7"/>
  <c r="U67" i="7"/>
  <c r="U73" i="7"/>
  <c r="U39" i="7"/>
  <c r="U161" i="7"/>
  <c r="U110" i="7"/>
  <c r="U57" i="7"/>
  <c r="U76" i="7"/>
  <c r="U11" i="7"/>
  <c r="U109" i="7"/>
  <c r="U97" i="7"/>
  <c r="U37" i="7"/>
  <c r="U92" i="7"/>
  <c r="U212" i="7"/>
  <c r="U13" i="7"/>
  <c r="U123" i="7"/>
  <c r="U64" i="7"/>
  <c r="U35" i="7"/>
  <c r="U89" i="7"/>
  <c r="U70" i="7"/>
  <c r="U140" i="7"/>
  <c r="U20" i="7"/>
  <c r="U66" i="7"/>
  <c r="U77" i="7"/>
  <c r="U91" i="7"/>
  <c r="U27" i="7"/>
  <c r="U55" i="7"/>
  <c r="U47" i="7"/>
  <c r="U82" i="7"/>
  <c r="U209" i="7"/>
  <c r="U41" i="7"/>
  <c r="U38" i="7"/>
  <c r="U69" i="7"/>
  <c r="U65" i="7"/>
  <c r="U53" i="7"/>
  <c r="U154" i="7"/>
  <c r="U29" i="7"/>
  <c r="U223" i="7"/>
  <c r="U24" i="7"/>
  <c r="U15" i="7"/>
  <c r="AS21" i="1"/>
  <c r="AS70" i="1"/>
  <c r="AS27" i="1"/>
  <c r="AS62" i="1"/>
  <c r="AS69" i="1"/>
  <c r="AS15" i="1"/>
  <c r="AS20" i="1"/>
  <c r="AS18" i="1"/>
  <c r="AS30" i="1"/>
  <c r="AS39" i="1"/>
  <c r="AS33" i="1"/>
  <c r="AS64" i="1"/>
  <c r="AS31" i="1"/>
  <c r="AS51" i="1"/>
  <c r="AS38" i="1"/>
  <c r="AS61" i="1"/>
  <c r="AS53" i="1"/>
  <c r="AS8" i="1"/>
  <c r="AS67" i="1"/>
  <c r="AS25" i="1"/>
  <c r="AS59" i="1"/>
  <c r="AS24" i="1"/>
  <c r="AS36" i="1"/>
  <c r="AS41" i="1"/>
  <c r="AS63" i="1"/>
  <c r="AS57" i="1"/>
  <c r="AS45" i="1"/>
  <c r="AS60" i="1"/>
  <c r="AS56" i="1"/>
  <c r="AS16" i="1"/>
  <c r="AS44" i="1"/>
  <c r="AS42" i="1"/>
  <c r="AS65" i="1"/>
  <c r="AS26" i="1"/>
  <c r="AS52" i="1"/>
  <c r="AS68" i="1"/>
  <c r="AS66" i="1"/>
  <c r="AS37" i="1"/>
  <c r="AS32" i="1"/>
  <c r="AS46" i="1"/>
  <c r="AS47" i="1"/>
  <c r="AS55" i="1"/>
  <c r="AS58" i="1"/>
  <c r="AS35" i="1" l="1"/>
  <c r="AS29" i="1"/>
</calcChain>
</file>

<file path=xl/sharedStrings.xml><?xml version="1.0" encoding="utf-8"?>
<sst xmlns="http://schemas.openxmlformats.org/spreadsheetml/2006/main" count="1390" uniqueCount="823">
  <si>
    <t>09.01.001</t>
  </si>
  <si>
    <t>09.01.002</t>
  </si>
  <si>
    <t>09.01.004</t>
  </si>
  <si>
    <t>Skatclub Thalheim</t>
  </si>
  <si>
    <t>09.01.005</t>
  </si>
  <si>
    <t>09.01.010</t>
  </si>
  <si>
    <t>09.01.011</t>
  </si>
  <si>
    <t>09.01.012</t>
  </si>
  <si>
    <t>09.01.013</t>
  </si>
  <si>
    <t>SC Teutonia Zöblitz</t>
  </si>
  <si>
    <t>09.01.014</t>
  </si>
  <si>
    <t>Grundehrlich Scheibenberg</t>
  </si>
  <si>
    <t>09.01.015</t>
  </si>
  <si>
    <t>Vier Luschen Lichtenstein</t>
  </si>
  <si>
    <t>09.01.016</t>
  </si>
  <si>
    <t>09.01.017</t>
  </si>
  <si>
    <t>09.01.022</t>
  </si>
  <si>
    <t>SC Treffpunkt Chemnitz</t>
  </si>
  <si>
    <t>09.01.028</t>
  </si>
  <si>
    <t>Skatclub 92 Rochlitz</t>
  </si>
  <si>
    <t>09.01.034</t>
  </si>
  <si>
    <t>NR-Asse Chemnitz</t>
  </si>
  <si>
    <t>09.01.036</t>
  </si>
  <si>
    <t>Grand Hand Neukirchen</t>
  </si>
  <si>
    <t>09.01.038</t>
  </si>
  <si>
    <t>SC Vier Buben Bärenstein</t>
  </si>
  <si>
    <t>09.02.001</t>
  </si>
  <si>
    <t>09.02.002</t>
  </si>
  <si>
    <t>09.02.003</t>
  </si>
  <si>
    <t>09.02.005</t>
  </si>
  <si>
    <t>09.02.006</t>
  </si>
  <si>
    <t>09.02.007</t>
  </si>
  <si>
    <t>09.02.011</t>
  </si>
  <si>
    <t>Reizker Leipzig</t>
  </si>
  <si>
    <t>Sexouvert Leipzig</t>
  </si>
  <si>
    <t>Paradise Village People</t>
  </si>
  <si>
    <t>SC Glück auf Hoyerswerda</t>
  </si>
  <si>
    <t>Sachsen-Asse Hoyerswerda</t>
  </si>
  <si>
    <t>Dresdner Skatbuben</t>
  </si>
  <si>
    <t>Niederauer SC 67</t>
  </si>
  <si>
    <t>SC Wilsdruffer Stecher</t>
  </si>
  <si>
    <t>Grüne Jungs Dresden</t>
  </si>
  <si>
    <t>SC Die Gußeisernen Löbau</t>
  </si>
  <si>
    <t>Schmiedeberger SC 06</t>
  </si>
  <si>
    <t>09.04.001</t>
  </si>
  <si>
    <t>09.04.002</t>
  </si>
  <si>
    <t>SC Pleißenquelle</t>
  </si>
  <si>
    <t>09.04.004</t>
  </si>
  <si>
    <t>SC Herz Dame Werdau</t>
  </si>
  <si>
    <t>09.04.007</t>
  </si>
  <si>
    <t>Böse Buben Auersberg</t>
  </si>
  <si>
    <t>09.04.008</t>
  </si>
  <si>
    <t>09.04.009</t>
  </si>
  <si>
    <t>09.04.010</t>
  </si>
  <si>
    <t>09.04.019</t>
  </si>
  <si>
    <t>SC Göltzschgrund Lengenfeld</t>
  </si>
  <si>
    <t>09.04.020</t>
  </si>
  <si>
    <t>SC Vogtland Plauen</t>
  </si>
  <si>
    <t>09.04.021</t>
  </si>
  <si>
    <t>SC Herzbuben Meerane</t>
  </si>
  <si>
    <t>09.04.023</t>
  </si>
  <si>
    <t>SC Könige vom Schwarzwassertal</t>
  </si>
  <si>
    <t>09.04.026</t>
  </si>
  <si>
    <t>SC Vogtlandwenzel Zwota</t>
  </si>
  <si>
    <t>09.04.029</t>
  </si>
  <si>
    <t>SC Ebersbrunner Löwen</t>
  </si>
  <si>
    <t>09.04.032</t>
  </si>
  <si>
    <t>09.04.035</t>
  </si>
  <si>
    <t>SC Blanke Zehn Reichenbach</t>
  </si>
  <si>
    <t>Gesamt</t>
  </si>
  <si>
    <t>Pl.</t>
  </si>
  <si>
    <t>Name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</si>
  <si>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</si>
  <si>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</si>
  <si>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</si>
  <si>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</si>
  <si>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</si>
  <si>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</si>
  <si>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</si>
  <si>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</si>
  <si>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</si>
  <si>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</si>
  <si>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</si>
  <si>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</si>
  <si>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Reudnitzer Skatbuben</t>
  </si>
  <si>
    <t>13.</t>
  </si>
  <si>
    <t>14.</t>
  </si>
  <si>
    <t>15.</t>
  </si>
  <si>
    <t>16.</t>
  </si>
  <si>
    <t>17.</t>
  </si>
  <si>
    <t>Sachsenkönig Dresden</t>
  </si>
  <si>
    <t>18.</t>
  </si>
  <si>
    <t>19.</t>
  </si>
  <si>
    <t>Hohenstein/Ernstthal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</si>
  <si>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</si>
  <si>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</si>
  <si>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</si>
  <si>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</si>
  <si>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</si>
  <si>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</si>
  <si>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</si>
  <si>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</si>
  <si>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</si>
  <si>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</si>
  <si>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</si>
  <si>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</si>
  <si>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</si>
  <si>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Leipziger Skatlöwen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</si>
  <si>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</si>
  <si>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</si>
  <si>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</si>
  <si>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</si>
  <si>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</si>
  <si>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</si>
  <si>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</si>
  <si>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</si>
  <si>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</si>
  <si>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</si>
  <si>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</si>
  <si>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</si>
  <si>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</si>
  <si>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</si>
  <si>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</si>
  <si>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</si>
  <si>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Skatbrüder Wernsdorf</t>
  </si>
  <si>
    <t>49.</t>
  </si>
  <si>
    <t>Lißner, Daniel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</si>
  <si>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</si>
  <si>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</si>
  <si>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</si>
  <si>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</si>
  <si>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</si>
  <si>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</si>
  <si>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</si>
  <si>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</si>
  <si>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</si>
  <si>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</si>
  <si>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Grundmann, André</t>
  </si>
  <si>
    <t>60.</t>
  </si>
  <si>
    <t>61.</t>
  </si>
  <si>
    <t>62.</t>
  </si>
  <si>
    <t>63.</t>
  </si>
  <si>
    <t>Vier Buben Bärenstein</t>
  </si>
  <si>
    <t>64.</t>
  </si>
  <si>
    <t>65.</t>
  </si>
  <si>
    <t>66.</t>
  </si>
  <si>
    <t>67.</t>
  </si>
  <si>
    <t>68.</t>
  </si>
  <si>
    <t>69.</t>
  </si>
  <si>
    <t>70.</t>
  </si>
  <si>
    <t>Meißner, Frank</t>
  </si>
  <si>
    <t>71.</t>
  </si>
  <si>
    <t>Uhlig, Stefan</t>
  </si>
  <si>
    <t>Treffpunkt Chemnitz</t>
  </si>
  <si>
    <t>72.</t>
  </si>
  <si>
    <t>73.</t>
  </si>
  <si>
    <t>74.</t>
  </si>
  <si>
    <t>Ebersbrunner Löwen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</si>
  <si>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</si>
  <si>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</si>
  <si>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</si>
  <si>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</si>
  <si>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</si>
  <si>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</si>
  <si>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</si>
  <si>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</si>
  <si>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</si>
  <si>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</si>
  <si>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</si>
  <si>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</si>
  <si>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Erster Chemnitzer SC</t>
  </si>
  <si>
    <t>87.</t>
  </si>
  <si>
    <t>88.</t>
  </si>
  <si>
    <t>89.</t>
  </si>
  <si>
    <t>90.</t>
  </si>
  <si>
    <t>91.</t>
  </si>
  <si>
    <t>92.</t>
  </si>
  <si>
    <t>Bartholdy, Jörg</t>
  </si>
  <si>
    <t>93.</t>
  </si>
  <si>
    <t>94.</t>
  </si>
  <si>
    <t>95.</t>
  </si>
  <si>
    <t>96.</t>
  </si>
  <si>
    <t>97.</t>
  </si>
  <si>
    <t>99.</t>
  </si>
  <si>
    <t>100.</t>
  </si>
  <si>
    <t>SC Thalheim</t>
  </si>
  <si>
    <t>101.</t>
  </si>
  <si>
    <t>Nikolaus, André</t>
  </si>
  <si>
    <t>102.</t>
  </si>
  <si>
    <t>103.</t>
  </si>
  <si>
    <t>104.</t>
  </si>
  <si>
    <t>09.03.001</t>
  </si>
  <si>
    <t>09.03.004</t>
  </si>
  <si>
    <t>09.03.005</t>
  </si>
  <si>
    <t>09.03.006</t>
  </si>
  <si>
    <t>09.03.008</t>
  </si>
  <si>
    <t>09.03.009</t>
  </si>
  <si>
    <t>09.03.010</t>
  </si>
  <si>
    <t>09.03.011</t>
  </si>
  <si>
    <t>09.03.012</t>
  </si>
  <si>
    <t>09.03.013</t>
  </si>
  <si>
    <t>09.03.014</t>
  </si>
  <si>
    <t>09.03.016</t>
  </si>
  <si>
    <t>09.03.017</t>
  </si>
  <si>
    <t>09.03.018</t>
  </si>
  <si>
    <t>09.03.019</t>
  </si>
  <si>
    <t>09.03.020</t>
  </si>
  <si>
    <t>09.03.021</t>
  </si>
  <si>
    <t>09.03.022</t>
  </si>
  <si>
    <t>09.03.023</t>
  </si>
  <si>
    <t>09.03.024</t>
  </si>
  <si>
    <t>SC 92 Rochlitz</t>
  </si>
  <si>
    <t>Wurzen 81</t>
  </si>
  <si>
    <t>Göltzschgrund Lengenfeld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</si>
  <si>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</si>
  <si>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</si>
  <si>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</si>
  <si>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</si>
  <si>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</si>
  <si>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</si>
  <si>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</si>
  <si>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</si>
  <si>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</si>
  <si>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</si>
  <si>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</si>
  <si>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</si>
  <si>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</si>
  <si>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</si>
  <si>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</si>
  <si>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</si>
  <si>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</si>
  <si>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</si>
  <si>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</si>
  <si>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</si>
  <si>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</si>
  <si>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</si>
  <si>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</si>
  <si>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</si>
  <si>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</si>
  <si>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</si>
  <si>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</si>
  <si>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</si>
  <si>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</si>
  <si>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</si>
  <si>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</si>
  <si>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</si>
  <si>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</si>
  <si>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</si>
  <si>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</si>
  <si>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</si>
  <si>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</si>
  <si>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</si>
  <si>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</si>
  <si>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</si>
  <si>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</si>
  <si>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</si>
  <si>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</si>
  <si>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</si>
  <si>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</si>
  <si>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</si>
  <si>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</si>
  <si>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</si>
  <si>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</si>
  <si>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</si>
  <si>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</si>
  <si>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</si>
  <si>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</si>
  <si>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Gußeiserne Löbau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</si>
  <si>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</si>
  <si>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</si>
  <si>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</si>
  <si>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</si>
  <si>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</si>
  <si>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</si>
  <si>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</si>
  <si>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</si>
  <si>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</si>
  <si>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</si>
  <si>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</si>
  <si>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</si>
  <si>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</si>
  <si>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</si>
  <si>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</si>
  <si>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</si>
  <si>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</si>
  <si>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</si>
  <si>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</si>
  <si>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</si>
  <si>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Wilsdruffer Stecher</t>
  </si>
  <si>
    <t>Blanke Zehn Reichenbach</t>
  </si>
  <si>
    <t>FARASC - das Original 1979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</si>
  <si>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</si>
  <si>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</si>
  <si>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</si>
  <si>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</si>
  <si>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</si>
  <si>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</si>
  <si>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</si>
  <si>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</si>
  <si>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</si>
  <si>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</si>
  <si>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</si>
  <si>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</si>
  <si>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</si>
  <si>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</si>
  <si>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</si>
  <si>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</si>
  <si>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</si>
  <si>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</si>
  <si>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</si>
  <si>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</si>
  <si>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</si>
  <si>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200.</t>
  </si>
  <si>
    <t>201.</t>
  </si>
  <si>
    <t>202.</t>
  </si>
  <si>
    <t>203.</t>
  </si>
  <si>
    <t>204.</t>
  </si>
  <si>
    <t>205.</t>
  </si>
  <si>
    <t>206.</t>
  </si>
  <si>
    <t>208.</t>
  </si>
  <si>
    <t>209.</t>
  </si>
  <si>
    <t>211.</t>
  </si>
  <si>
    <t>213.</t>
  </si>
  <si>
    <t>214.</t>
  </si>
  <si>
    <t>215.</t>
  </si>
  <si>
    <t>216.</t>
  </si>
  <si>
    <t>218.</t>
  </si>
  <si>
    <t>220.</t>
  </si>
  <si>
    <t>221.</t>
  </si>
  <si>
    <t>224.</t>
  </si>
  <si>
    <t>225.</t>
  </si>
  <si>
    <t>226.</t>
  </si>
  <si>
    <t>227.</t>
  </si>
  <si>
    <t>228.</t>
  </si>
  <si>
    <t>229.</t>
  </si>
  <si>
    <t>230.</t>
  </si>
  <si>
    <t>231.</t>
  </si>
  <si>
    <t>234.</t>
  </si>
  <si>
    <t>236.</t>
  </si>
  <si>
    <t>237.</t>
  </si>
  <si>
    <t>Freitaler Kreuzbuben</t>
  </si>
  <si>
    <t>reizen &amp; spritzen Heidenau</t>
  </si>
  <si>
    <t>Herz Dame Werdau</t>
  </si>
  <si>
    <t>Preußker, Mike</t>
  </si>
  <si>
    <t>Teutonia Zöblitz</t>
  </si>
  <si>
    <t>SC Grenzbuben Hirschfelde</t>
  </si>
  <si>
    <t>Canaletto Buben Pirna</t>
  </si>
  <si>
    <t>Jahrgang</t>
  </si>
  <si>
    <t>letztes Jahr Junior</t>
  </si>
  <si>
    <t>FARASC-das Original 1979</t>
  </si>
  <si>
    <t>238.</t>
  </si>
  <si>
    <t>Canaletto-Buben Pirna</t>
  </si>
  <si>
    <t>Pieloth, Jörg</t>
  </si>
  <si>
    <t>Ritter, Michael</t>
  </si>
  <si>
    <t>Radetzki, Uwe</t>
  </si>
  <si>
    <t>Die Gußeisernen Löbau</t>
  </si>
  <si>
    <t>Lange, Klaus</t>
  </si>
  <si>
    <t>Szelig, Johann</t>
  </si>
  <si>
    <t>Hiemisch, Matthias</t>
  </si>
  <si>
    <t>Zahn, Frank</t>
  </si>
  <si>
    <t>Schönfelder, Wolfgang</t>
  </si>
  <si>
    <t>Kunzewitz, Marcel</t>
  </si>
  <si>
    <t>Frohberg, Jürgen</t>
  </si>
  <si>
    <t>Sieler, Falk</t>
  </si>
  <si>
    <t>Pfau, Willy</t>
  </si>
  <si>
    <t>Ohne Elf</t>
  </si>
  <si>
    <t>Könige v. Schwarzwassertal</t>
  </si>
  <si>
    <t>Gutzke, René</t>
  </si>
  <si>
    <t>Schmitter, Ralf</t>
  </si>
  <si>
    <t>98.</t>
  </si>
  <si>
    <t>Grenzbuben Hirschfelde</t>
  </si>
  <si>
    <t>09.02.015</t>
  </si>
  <si>
    <t>Wolf, Oliver</t>
  </si>
  <si>
    <t>09.01.007</t>
  </si>
  <si>
    <t>09.04.011</t>
  </si>
  <si>
    <t>SC Oelsnitz/V.</t>
  </si>
  <si>
    <t>Kaiser, Bernd</t>
  </si>
  <si>
    <t>Egg, Heiko</t>
  </si>
  <si>
    <t>Drechsel, Kurt</t>
  </si>
  <si>
    <t>Köpping, Remo</t>
  </si>
  <si>
    <t>Trinks, Sven</t>
  </si>
  <si>
    <t>Löser, Joachim</t>
  </si>
  <si>
    <t>Schönherr, Kurt</t>
  </si>
  <si>
    <t>210.</t>
  </si>
  <si>
    <t>232.</t>
  </si>
  <si>
    <t>240.</t>
  </si>
  <si>
    <t>Müller, Ulrich</t>
  </si>
  <si>
    <t>Neumeister, Torsten</t>
  </si>
  <si>
    <t>Stein, Jens</t>
  </si>
  <si>
    <t>Behnisch, Andreas</t>
  </si>
  <si>
    <t>Wechler, Hans</t>
  </si>
  <si>
    <t>Gäbler, Mario</t>
  </si>
  <si>
    <t>Kreusel, Rainer</t>
  </si>
  <si>
    <t>Richter, André</t>
  </si>
  <si>
    <t>Münch, Ingolf</t>
  </si>
  <si>
    <t>Bochmann, Jens</t>
  </si>
  <si>
    <t>Marek, Mario</t>
  </si>
  <si>
    <t>Berger, Peter</t>
  </si>
  <si>
    <t>Richter, Roland</t>
  </si>
  <si>
    <t>Müller, Martin</t>
  </si>
  <si>
    <t>Nitzsche, Mike</t>
  </si>
  <si>
    <t>Wachter, Holger</t>
  </si>
  <si>
    <t>Diener, Benjamin</t>
  </si>
  <si>
    <t>Bräntner, Uwe</t>
  </si>
  <si>
    <t>Schwab, Andreas</t>
  </si>
  <si>
    <t>Gehler, Uwe</t>
  </si>
  <si>
    <t>Müller, Rony</t>
  </si>
  <si>
    <t>Ulbricht, Uwe</t>
  </si>
  <si>
    <t>Progscha, Steve</t>
  </si>
  <si>
    <t>Stopfkuchen, John</t>
  </si>
  <si>
    <t>Bley, Uwe</t>
  </si>
  <si>
    <t xml:space="preserve">Kamitz, Horst </t>
  </si>
  <si>
    <t>Zerche, Karsten</t>
  </si>
  <si>
    <t>Vogel, Werner</t>
  </si>
  <si>
    <t>Müller, Jörg</t>
  </si>
  <si>
    <t>Tittmann, Bernd</t>
  </si>
  <si>
    <t>Gronau, Christoph</t>
  </si>
  <si>
    <t>Reichelt, Falk</t>
  </si>
  <si>
    <t>Uhlemann, Jens</t>
  </si>
  <si>
    <t>Rabenstein, Ralf</t>
  </si>
  <si>
    <t>Schröder, Rainer</t>
  </si>
  <si>
    <t>Spalteholz, Udo</t>
  </si>
  <si>
    <t>Härtig, Ronny</t>
  </si>
  <si>
    <t>Mielich, Werner</t>
  </si>
  <si>
    <t>Korb, Bernd</t>
  </si>
  <si>
    <t>Lorenz, Dietmar</t>
  </si>
  <si>
    <t>Schiekel, Frank</t>
  </si>
  <si>
    <t>Schönherr, Falko</t>
  </si>
  <si>
    <t>Tröltzsch, Dr. Jörg</t>
  </si>
  <si>
    <t>Herrmann, Roland</t>
  </si>
  <si>
    <t>Hengst, Frank</t>
  </si>
  <si>
    <t>Hein, Claus</t>
  </si>
  <si>
    <t>Meyer, Dieter</t>
  </si>
  <si>
    <t>Arzig, Peter</t>
  </si>
  <si>
    <t>Eisold, Frank</t>
  </si>
  <si>
    <t>Seyfert, Steffen</t>
  </si>
  <si>
    <t>Bley, Rainer</t>
  </si>
  <si>
    <t>Pränzkow, Peter</t>
  </si>
  <si>
    <t>Händel, Mike</t>
  </si>
  <si>
    <t>Süßmuth, Silvio</t>
  </si>
  <si>
    <t>Trebst, Karsten</t>
  </si>
  <si>
    <t>Langer, Michael</t>
  </si>
  <si>
    <t>Blancke, Manfred</t>
  </si>
  <si>
    <t>Gößl, Dr. Rainer</t>
  </si>
  <si>
    <t>Freiberg, Uwe</t>
  </si>
  <si>
    <t>Ligatsch, Mario</t>
  </si>
  <si>
    <t>Heuschkel, Kay</t>
  </si>
  <si>
    <t>Bretschneider, Gerd</t>
  </si>
  <si>
    <t>Schild, Matthias</t>
  </si>
  <si>
    <t>Köhler, Martin</t>
  </si>
  <si>
    <t>Ulbricht, Torsten</t>
  </si>
  <si>
    <t>Maleck, Peter</t>
  </si>
  <si>
    <t>Ziller, Karl-Heinz</t>
  </si>
  <si>
    <t>Trautner, Matthias</t>
  </si>
  <si>
    <t>Ring, Christian</t>
  </si>
  <si>
    <t>Pätzold, René</t>
  </si>
  <si>
    <t>Günther, Dettlef</t>
  </si>
  <si>
    <t>Teich, Detlef</t>
  </si>
  <si>
    <t>Tanneberger, Dieter</t>
  </si>
  <si>
    <t>Seidel, Günter</t>
  </si>
  <si>
    <t>Krumpholz, Lars</t>
  </si>
  <si>
    <t>Göpel, Rolf</t>
  </si>
  <si>
    <t>Bilik, Bernd</t>
  </si>
  <si>
    <t>Nitzschke, Andreas</t>
  </si>
  <si>
    <t>Panzer, Jörg</t>
  </si>
  <si>
    <t>Röder, Lutz</t>
  </si>
  <si>
    <t>Richter, Steven</t>
  </si>
  <si>
    <t>Lang, Uwe</t>
  </si>
  <si>
    <t>Schumann, Fred</t>
  </si>
  <si>
    <t>Weißbach, Robin</t>
  </si>
  <si>
    <t>Zeigermann, Gerd</t>
  </si>
  <si>
    <t>Merkel, Martin</t>
  </si>
  <si>
    <t>Liebold, Steffen</t>
  </si>
  <si>
    <t>Reiher, Jürgen</t>
  </si>
  <si>
    <t>Teumer, Dr. Jörg</t>
  </si>
  <si>
    <t>Mühlan, Matthias</t>
  </si>
  <si>
    <t>Nötzel, Thomas</t>
  </si>
  <si>
    <t>Ott, Helmut</t>
  </si>
  <si>
    <t>Frenzel, Ulrich</t>
  </si>
  <si>
    <t>Hütterer, Peter</t>
  </si>
  <si>
    <t>Schmidt, Gerd</t>
  </si>
  <si>
    <t>Müller, Hartmut</t>
  </si>
  <si>
    <t>Eibisch, Andreas</t>
  </si>
  <si>
    <t>Martin, Wolfgang</t>
  </si>
  <si>
    <t>Storch, Uwe</t>
  </si>
  <si>
    <t>Bäßler, Andreas</t>
  </si>
  <si>
    <t>Hiss, Frieder</t>
  </si>
  <si>
    <t>Kühn, Joachim</t>
  </si>
  <si>
    <t>Kaselow, Bernd</t>
  </si>
  <si>
    <t>Krause, Bernd</t>
  </si>
  <si>
    <t>Kretzschmar, Uwe</t>
  </si>
  <si>
    <t>Kratzert, André</t>
  </si>
  <si>
    <t>Klügel, Ralf</t>
  </si>
  <si>
    <t>Lehmann, Rolf-Jürgen</t>
  </si>
  <si>
    <t>Schmidt, Michael</t>
  </si>
  <si>
    <t>Eisenkolb, Bernd</t>
  </si>
  <si>
    <t>Kluge, Manfred</t>
  </si>
  <si>
    <t>Tittmann, Roland</t>
  </si>
  <si>
    <t>Neumann, Hans-Jürgen</t>
  </si>
  <si>
    <t>Marucha, Hans</t>
  </si>
  <si>
    <t>Kahle, Johannes</t>
  </si>
  <si>
    <t>Bellmann, Rolf</t>
  </si>
  <si>
    <t>Uhlisch, Reiner</t>
  </si>
  <si>
    <t>Feige, Erwin</t>
  </si>
  <si>
    <t>Rothe, Bernd</t>
  </si>
  <si>
    <t>Homilius, Hans-Jürgen</t>
  </si>
  <si>
    <t>Juling, Manfred</t>
  </si>
  <si>
    <t>Beier, Peter</t>
  </si>
  <si>
    <t>Schulze, Jürgen</t>
  </si>
  <si>
    <t>Thuß, Edgar</t>
  </si>
  <si>
    <t>Wilhelm, Dr. Klaus</t>
  </si>
  <si>
    <t>Hampel, Karl-Heinz</t>
  </si>
  <si>
    <t>Röder, Jürgen</t>
  </si>
  <si>
    <t>Wittig, Rolf</t>
  </si>
  <si>
    <t>Walther, Siegfried</t>
  </si>
  <si>
    <t>Peters, Alfred</t>
  </si>
  <si>
    <t>Schubert, Sabine</t>
  </si>
  <si>
    <t>Häußer, Ilona</t>
  </si>
  <si>
    <t>Wegner, Ivonne</t>
  </si>
  <si>
    <t>Lißner, Dana</t>
  </si>
  <si>
    <t>Lorenz, Kathleen</t>
  </si>
  <si>
    <t>Falk, Franziska</t>
  </si>
  <si>
    <t>Endt, Angelika</t>
  </si>
  <si>
    <t>Hübschmann, Simone</t>
  </si>
  <si>
    <t>Hoferichter, Pia</t>
  </si>
  <si>
    <t>Wiede, Kerstin</t>
  </si>
  <si>
    <t>Hoffmann, Ina</t>
  </si>
  <si>
    <t>Müller, Bettina</t>
  </si>
  <si>
    <t>Menzer, Erika</t>
  </si>
  <si>
    <t>Schild, Nadine</t>
  </si>
  <si>
    <t>Garbe, Klaus-Jürgen</t>
  </si>
  <si>
    <t>Hoffmann, Carol</t>
  </si>
  <si>
    <t>Müller, Peter</t>
  </si>
  <si>
    <t>Schild, Manuela</t>
  </si>
  <si>
    <t>Rothe, Egon</t>
  </si>
  <si>
    <t>Zwinscher, Andre</t>
  </si>
  <si>
    <t>Kunze, Winfried</t>
  </si>
  <si>
    <t>Seifert, Dr. Harald</t>
  </si>
  <si>
    <t>Colloff, Sascha</t>
  </si>
  <si>
    <t>Dussl, Tilo</t>
  </si>
  <si>
    <t>Dartsch, Michael</t>
  </si>
  <si>
    <t>Engelhardt, Lutz</t>
  </si>
  <si>
    <t>1. Chemnitzer Skatgemeinschaft</t>
  </si>
  <si>
    <t>Schoof, Lutz</t>
  </si>
  <si>
    <t>Mantel, Hansmalde</t>
  </si>
  <si>
    <t>Tschersich, Jörg</t>
  </si>
  <si>
    <t>Heun, Joachim</t>
  </si>
  <si>
    <t>Schneider, Erhard</t>
  </si>
  <si>
    <t>Leipziger Skatfreunde</t>
  </si>
  <si>
    <t>Panzer, Hartmuth</t>
  </si>
  <si>
    <t>Radant, Florian</t>
  </si>
  <si>
    <t>Schumer, Arik</t>
  </si>
  <si>
    <t>1. Chemnitzer SG</t>
  </si>
  <si>
    <t>SC Skatpiraten Crimmitschau</t>
  </si>
  <si>
    <t>Schmidt, Patrick</t>
  </si>
  <si>
    <t>Adomat, Manfred</t>
  </si>
  <si>
    <t>Rau, Norbert</t>
  </si>
  <si>
    <t>Schmidt, Dr. Jochen</t>
  </si>
  <si>
    <t>SC Sachsenkönig Dresden e. V.</t>
  </si>
  <si>
    <t>Reudnitzer Skatbuben e. V.</t>
  </si>
  <si>
    <t>Glück auf Freiberg e. V.</t>
  </si>
  <si>
    <t>Leipziger Skatlöwen e. V.</t>
  </si>
  <si>
    <t>Wurzen 81 e. V.</t>
  </si>
  <si>
    <t>Riesaer SV 1991 e. V.</t>
  </si>
  <si>
    <t>Landskronbuben Görlitz e. V.</t>
  </si>
  <si>
    <t>1. Lugauer Skatverein e. V.</t>
  </si>
  <si>
    <t>Erster Chemnitzer SC e. V.</t>
  </si>
  <si>
    <t>SC Wurzen 81 e. V.</t>
  </si>
  <si>
    <t>Veit, Dieter</t>
  </si>
  <si>
    <t>Skatfüchse Leipzig</t>
  </si>
  <si>
    <t>Fischer, Mike</t>
  </si>
  <si>
    <t>Kilian, Peter</t>
  </si>
  <si>
    <t>Brettschneider, Cordula</t>
  </si>
  <si>
    <t>Brauch-Zerche, Michaela</t>
  </si>
  <si>
    <t>Becher, Maik</t>
  </si>
  <si>
    <t>Häußer, Sindy</t>
  </si>
  <si>
    <t>Jugendclub der VG Leipzig</t>
  </si>
  <si>
    <t>Häußer, Lisa</t>
  </si>
  <si>
    <t>Vogel, Thomas</t>
  </si>
  <si>
    <t>Schulze, Erik</t>
  </si>
  <si>
    <t>Zaremba, Andreas</t>
  </si>
  <si>
    <t>Pfeifer, Uwe</t>
  </si>
  <si>
    <t>Kleditzsch, Gerd</t>
  </si>
  <si>
    <t>SV FiS Zwickau</t>
  </si>
  <si>
    <t>Froschlandbuben Stelzendorf</t>
  </si>
  <si>
    <t>SC Sachsenring Hohenstein-Ernstthal</t>
  </si>
  <si>
    <t>09.01.008</t>
  </si>
  <si>
    <t>09.03.015</t>
  </si>
  <si>
    <t>Elbe-Elster-Trümpfe Bad Liebenwerda</t>
  </si>
  <si>
    <t>Die Grimmaer Muldenperlen</t>
  </si>
  <si>
    <t>09.02.016</t>
  </si>
  <si>
    <t>SC Stützengrün 90 e. V.</t>
  </si>
  <si>
    <t>Maaß, Rüdiger</t>
  </si>
  <si>
    <t>Felber, Jan</t>
  </si>
  <si>
    <t>SV Froschlandbuben Stelzendorf</t>
  </si>
  <si>
    <t>1. Lugauer SV</t>
  </si>
  <si>
    <t>Webner, Lutz</t>
  </si>
  <si>
    <t>Löffler, Dietmar</t>
  </si>
  <si>
    <t>Grimm, Petra</t>
  </si>
  <si>
    <t>Pecher, Gerd</t>
  </si>
  <si>
    <t>Zetzschke, Wolfgang</t>
  </si>
  <si>
    <t>VG-EM 2015</t>
  </si>
  <si>
    <t>SEM 2015</t>
  </si>
  <si>
    <t>Sachsenpokal 2015</t>
  </si>
  <si>
    <t>Grand Prix 2015</t>
  </si>
  <si>
    <t>SMM 2015</t>
  </si>
  <si>
    <t>Bez.-Liga 2015</t>
  </si>
  <si>
    <t>SL 2015</t>
  </si>
  <si>
    <t>SOL 2015</t>
  </si>
  <si>
    <t>RL 2015</t>
  </si>
  <si>
    <t>2.BL H 2015</t>
  </si>
  <si>
    <t>GP 2015</t>
  </si>
  <si>
    <t>1.BL H 2015</t>
  </si>
  <si>
    <t>Schuster, Rene</t>
  </si>
  <si>
    <t>Beckert, Reinhold</t>
  </si>
  <si>
    <t>Skatpiraten Crimmitschau</t>
  </si>
  <si>
    <t>Bösel, Gert</t>
  </si>
  <si>
    <t>SC Stützengrün 90</t>
  </si>
  <si>
    <t>Ahner, Karl</t>
  </si>
  <si>
    <t>Faber, Olaf</t>
  </si>
  <si>
    <t>Töpke, Harald</t>
  </si>
  <si>
    <t>Kaiser, Harald</t>
  </si>
  <si>
    <t>Wende, Ralf</t>
  </si>
  <si>
    <t>Baldauf, Sven</t>
  </si>
  <si>
    <t>Pachnicke, Alexander</t>
  </si>
  <si>
    <t>Heidecke, Sandra</t>
  </si>
  <si>
    <t>Gibson, Sybille</t>
  </si>
  <si>
    <t>Köhler, Jens</t>
  </si>
  <si>
    <t>Beier, Matthias</t>
  </si>
  <si>
    <t>Haberkorn, Dirk</t>
  </si>
  <si>
    <t>Reinelt, Falk</t>
  </si>
  <si>
    <t>Liebermann, Amanda</t>
  </si>
  <si>
    <t>Kiederley, Klaus</t>
  </si>
  <si>
    <t>Felber, Manfred</t>
  </si>
  <si>
    <t>Kretschmer, Herbert</t>
  </si>
  <si>
    <t>Seidel, Gunther</t>
  </si>
  <si>
    <t>SC "Binge-Buben" Geyer</t>
  </si>
  <si>
    <t>"Binge-Buben" Geyer</t>
  </si>
  <si>
    <t>SSV Grand Hand Neukirchen</t>
  </si>
  <si>
    <t>SC "reizen &amp; spritzen" Heidenau e. V.</t>
  </si>
  <si>
    <t>1. Zwickauer SSC "Grand Ouvert '89" e. V.</t>
  </si>
  <si>
    <t>SC "Vier Wenzel" Flöha-Erdmannsdorf e. V.</t>
  </si>
  <si>
    <t>SC "Herz Ass" Dresden e. V.</t>
  </si>
  <si>
    <t>Bartholdy, André</t>
  </si>
  <si>
    <t>Kaufmann, Agnes</t>
  </si>
  <si>
    <t>Eichler, Jürgen</t>
  </si>
  <si>
    <t>Köhler, Ernst</t>
  </si>
  <si>
    <t>Krause, Jens</t>
  </si>
  <si>
    <t>Ehmig, Peter</t>
  </si>
  <si>
    <t>Kießling, Manfred</t>
  </si>
  <si>
    <t>Herrmann, Hans-Joachim</t>
  </si>
  <si>
    <t>Klub</t>
  </si>
  <si>
    <t>Klub-Nr.</t>
  </si>
  <si>
    <t>199.</t>
  </si>
  <si>
    <t>207.</t>
  </si>
  <si>
    <t>212.</t>
  </si>
  <si>
    <t>217.</t>
  </si>
  <si>
    <t>219.</t>
  </si>
  <si>
    <t>222.</t>
  </si>
  <si>
    <t>223.</t>
  </si>
  <si>
    <t>233.</t>
  </si>
  <si>
    <t>235.</t>
  </si>
  <si>
    <t>239.</t>
  </si>
  <si>
    <t>VG-EM 2016</t>
  </si>
  <si>
    <t>SEM 2016</t>
  </si>
  <si>
    <t>Sachsenpokal 2016</t>
  </si>
  <si>
    <t>Grand Prix 2016</t>
  </si>
  <si>
    <t>SMM 2016</t>
  </si>
  <si>
    <t>Bez.-Liga 2016</t>
  </si>
  <si>
    <t>SL 2016</t>
  </si>
  <si>
    <t>SOL 2016</t>
  </si>
  <si>
    <t>RL 2016</t>
  </si>
  <si>
    <t>2.BL H 2016</t>
  </si>
  <si>
    <t>1.BL H 2016</t>
  </si>
  <si>
    <t>GP 2016</t>
  </si>
  <si>
    <t>2.BL D 2015</t>
  </si>
  <si>
    <t>Reizker Paradise Village e. V.</t>
  </si>
  <si>
    <t>09.02.017</t>
  </si>
  <si>
    <t>Rißmann, Detlef</t>
  </si>
  <si>
    <t>Schneider, Marcus</t>
  </si>
  <si>
    <t>Senger, Walter</t>
  </si>
  <si>
    <t>Rotgänger, Stephan</t>
  </si>
  <si>
    <t>Gräßler, Wolfgang</t>
  </si>
  <si>
    <t>Dietrich, Michael</t>
  </si>
  <si>
    <t>Martin, Roland</t>
  </si>
  <si>
    <t>Borgmann, Tom</t>
  </si>
  <si>
    <t>Strehle, Ramona</t>
  </si>
  <si>
    <t>Dresden-Cotta 04</t>
  </si>
  <si>
    <t>Fischer, Jörg</t>
  </si>
  <si>
    <t>Friedemann, Jörg</t>
  </si>
  <si>
    <t>Lehmann, Manfred</t>
  </si>
  <si>
    <t>Marquardt, Helmut</t>
  </si>
  <si>
    <t>Goldberg, Rene</t>
  </si>
  <si>
    <t>Pfau, Enrico</t>
  </si>
  <si>
    <t>Lange, Berthold</t>
  </si>
  <si>
    <t>Stemberg, Robert</t>
  </si>
  <si>
    <t>Süßmuth, Katrin</t>
  </si>
  <si>
    <t>Luckmann, Thomas</t>
  </si>
  <si>
    <t>Bergert, Ulrich</t>
  </si>
  <si>
    <t>Hartmann, Mario</t>
  </si>
  <si>
    <t>Röder, Dagmar</t>
  </si>
  <si>
    <t>SC Dresden-Cotta 04</t>
  </si>
  <si>
    <t>Arnold, Rainer</t>
  </si>
  <si>
    <t>Sonntag, Sonja</t>
  </si>
  <si>
    <t>Beyer, Andy</t>
  </si>
  <si>
    <t>Schierk, Tilo</t>
  </si>
  <si>
    <t>Wetzel, Gerd</t>
  </si>
  <si>
    <t>Förster, Sebastian</t>
  </si>
  <si>
    <t>Eschner, Francesco</t>
  </si>
  <si>
    <t>Hornung, Sabine</t>
  </si>
  <si>
    <t>Winkler, Frank</t>
  </si>
  <si>
    <t>Klinkigt, Jost</t>
  </si>
  <si>
    <t>VG-EM 2017</t>
  </si>
  <si>
    <t>SEM 2017</t>
  </si>
  <si>
    <t>Sachsenpokal 2017</t>
  </si>
  <si>
    <t>SMM 2017</t>
  </si>
  <si>
    <t>Bez.-Liga 2017</t>
  </si>
  <si>
    <t>SL 2017</t>
  </si>
  <si>
    <t>SOL 2017</t>
  </si>
  <si>
    <t>RL 2017</t>
  </si>
  <si>
    <t>2.BL H 2017</t>
  </si>
  <si>
    <t>1.BL H 2017</t>
  </si>
  <si>
    <t>Mädebach, Stefan</t>
  </si>
  <si>
    <t>In der Rieden, John</t>
  </si>
  <si>
    <t>Nötzel, Horst</t>
  </si>
  <si>
    <t>Nürnberger, Thomas</t>
  </si>
  <si>
    <t>Nitzschke, Holger</t>
  </si>
  <si>
    <t>Vogel, Ruth</t>
  </si>
  <si>
    <t>Neustadt, Christel</t>
  </si>
  <si>
    <t>Kühnicke, Jürgen</t>
  </si>
  <si>
    <t>Stopp, Reiner</t>
  </si>
  <si>
    <t>Bauer, René</t>
  </si>
  <si>
    <t>Fleischer, Monika</t>
  </si>
  <si>
    <t>Heimann, Werner</t>
  </si>
  <si>
    <t>Pannek, Peter</t>
  </si>
  <si>
    <t>Stöckel, Rainer</t>
  </si>
  <si>
    <t>Weißflog, Frank</t>
  </si>
  <si>
    <t>Marek, Marc</t>
  </si>
  <si>
    <t>2.BL D 2017</t>
  </si>
  <si>
    <t>Pügner, Michael</t>
  </si>
  <si>
    <t>Göbel, Steffen</t>
  </si>
  <si>
    <t>Garhammer, Alois</t>
  </si>
  <si>
    <t>Otto, Ulrich</t>
  </si>
  <si>
    <t>Schütz, Rainer</t>
  </si>
  <si>
    <t>Schrubarz, Jan</t>
  </si>
  <si>
    <t>Richter, Marcel</t>
  </si>
  <si>
    <t>Kreiner, Torsten</t>
  </si>
  <si>
    <t>Zähringer, Karl-Heinz</t>
  </si>
  <si>
    <t>Franke, Rainer</t>
  </si>
  <si>
    <t>SMM 2018</t>
  </si>
  <si>
    <t>Bez.-Liga 2018</t>
  </si>
  <si>
    <t>SL 2018</t>
  </si>
  <si>
    <t>SOL 2018</t>
  </si>
  <si>
    <t>RL 2018</t>
  </si>
  <si>
    <t>2.BL H 2018</t>
  </si>
  <si>
    <t>1.BL H 2018</t>
  </si>
  <si>
    <t>2.BL D 2018</t>
  </si>
  <si>
    <t>VG-EM 2018</t>
  </si>
  <si>
    <t>SEM 2018</t>
  </si>
  <si>
    <t>Sachsenpokal 2018</t>
  </si>
  <si>
    <t>Eichner, Marcel</t>
  </si>
  <si>
    <t>Mikulcak, Thomas</t>
  </si>
  <si>
    <t>Förster, Antje</t>
  </si>
  <si>
    <t>Müller, Jochen</t>
  </si>
  <si>
    <t>Hentschel, Herrmann</t>
  </si>
  <si>
    <t>Simon, Peter</t>
  </si>
  <si>
    <t>Schramm, René</t>
  </si>
  <si>
    <t>Wiesemann, Julien</t>
  </si>
  <si>
    <t>Ullmann, Josef</t>
  </si>
  <si>
    <t>Collini, Carsten</t>
  </si>
  <si>
    <t>Dittrich, Kay</t>
  </si>
  <si>
    <t>Georgi, Thomas</t>
  </si>
  <si>
    <t>SpVgg im HALT Hohenstein-Ernstthal</t>
  </si>
  <si>
    <t>Reinholz, Cornelia</t>
  </si>
  <si>
    <t>Teumer, Ulrich</t>
  </si>
  <si>
    <t>Schönberg, Wolfgang</t>
  </si>
  <si>
    <t>Lienau, Mandy</t>
  </si>
  <si>
    <t>Müller, Mario</t>
  </si>
  <si>
    <t>Jacob, Sven</t>
  </si>
  <si>
    <t>Sickert, Dieter</t>
  </si>
  <si>
    <t>Diering, Lars</t>
  </si>
  <si>
    <t>Bocklisch, Thilo</t>
  </si>
  <si>
    <t>Frick, Dittmar</t>
  </si>
  <si>
    <t>SMM 2019</t>
  </si>
  <si>
    <t>Bez.-Liga 2019</t>
  </si>
  <si>
    <t>SL 2019</t>
  </si>
  <si>
    <t>SOL 2019</t>
  </si>
  <si>
    <t>RL 2019</t>
  </si>
  <si>
    <t>2.BL H 2019</t>
  </si>
  <si>
    <t>1.BL H 2019</t>
  </si>
  <si>
    <t>2.BL D 2019</t>
  </si>
  <si>
    <t>VG-EM 2019</t>
  </si>
  <si>
    <t>SEM 2019</t>
  </si>
  <si>
    <t>Sachsenpokal 2019</t>
  </si>
  <si>
    <t>Gospodinow, Roy</t>
  </si>
  <si>
    <t>Böttcher, Klaus</t>
  </si>
  <si>
    <t>Arlt, Hans-Christian</t>
  </si>
  <si>
    <t>Bauer, Ralph</t>
  </si>
  <si>
    <t>Flämig, Sven</t>
  </si>
  <si>
    <t>Quaas, Matthias</t>
  </si>
  <si>
    <t>Gebauer, Hans-Werner</t>
  </si>
  <si>
    <t>Spilker, Matthias</t>
  </si>
  <si>
    <t>Mudra, Frieder</t>
  </si>
  <si>
    <t>Süß, Dr. Reinhard</t>
  </si>
  <si>
    <t>Lipfert, Ingrid</t>
  </si>
  <si>
    <t>Gollnick, Olaf</t>
  </si>
  <si>
    <t>Orgis, Marion</t>
  </si>
  <si>
    <t>Seidel, Thomas</t>
  </si>
  <si>
    <t>Schneider, Henry</t>
  </si>
  <si>
    <t>Weisshuhn, Frank</t>
  </si>
  <si>
    <t>Neuse, Ralph</t>
  </si>
  <si>
    <t>Drechsel, Janet</t>
  </si>
  <si>
    <t>Großer, Hans-Jürgen</t>
  </si>
  <si>
    <t>Seidenstücker, Hans-Jürgen</t>
  </si>
  <si>
    <t>Lisiewicz, Udo</t>
  </si>
  <si>
    <t>Reinsberger, Katrin</t>
  </si>
  <si>
    <t>SC "Grand Hand" Döbeln e.V.</t>
  </si>
  <si>
    <t>SC "Ostsachsenbuben" Neustadt</t>
  </si>
  <si>
    <t>SSG Goldene Höhe Schneeberg</t>
  </si>
  <si>
    <t>SSG SSG Goldene Höhe Schneeberg</t>
  </si>
  <si>
    <t>SC "Spitzbuben" Obercunnersdorf</t>
  </si>
  <si>
    <t>SV SV FiS Zwickau</t>
  </si>
  <si>
    <t>Glück auf Freiberg e. V. e.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</si>
</sst>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"/>
    <numFmt numFmtId="165" formatCode="0.0"/>
  </numFmts>
  <fonts count="8" x14ac:knownFonts="1">
    <font>
      <sz val="10"/>
      <name val="Arial"/>
    </font>
    <font>
      <sz val="10"/>
      <name val="Arial"/>
    </font>
    <font>
      <sz val="8"/>
      <name val="Arial"/>
    </font>
    <font>
      <b/>
      <sz val="9"/>
      <name val="Comic Sans MS"/>
      <family val="4"/>
    </font>
    <font>
      <sz val="9"/>
      <name val="Comic Sans MS"/>
      <family val="4"/>
    </font>
    <font>
      <b/>
      <sz val="12"/>
      <name val="Comic Sans MS"/>
      <family val="4"/>
    </font>
    <font>
      <sz val="12"/>
      <name val="Comic Sans MS"/>
      <family val="4"/>
    </font>
    <font>
      <sz val="9"/>
      <color indexed="10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Fill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3" fontId="4" fillId="0" borderId="2" xfId="0" applyNumberFormat="1" applyFont="1" applyBorder="1"/>
    <xf numFmtId="0" fontId="4" fillId="0" borderId="2" xfId="0" applyFont="1" applyFill="1" applyBorder="1" applyAlignment="1">
      <alignment horizontal="center" textRotation="90"/>
    </xf>
    <xf numFmtId="0" fontId="4" fillId="0" borderId="2" xfId="0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right" textRotation="90"/>
    </xf>
    <xf numFmtId="2" fontId="3" fillId="0" borderId="2" xfId="0" applyNumberFormat="1" applyFont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 textRotation="90"/>
    </xf>
    <xf numFmtId="2" fontId="3" fillId="0" borderId="0" xfId="0" applyNumberFormat="1" applyFont="1" applyAlignment="1">
      <alignment horizontal="right"/>
    </xf>
    <xf numFmtId="2" fontId="3" fillId="0" borderId="4" xfId="0" applyNumberFormat="1" applyFont="1" applyFill="1" applyBorder="1" applyAlignment="1">
      <alignment horizontal="right" textRotation="90"/>
    </xf>
    <xf numFmtId="2" fontId="3" fillId="0" borderId="4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/>
    <xf numFmtId="0" fontId="4" fillId="0" borderId="5" xfId="0" applyFont="1" applyFill="1" applyBorder="1" applyAlignment="1">
      <alignment horizontal="center"/>
    </xf>
    <xf numFmtId="14" fontId="4" fillId="0" borderId="2" xfId="0" applyNumberFormat="1" applyFont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0" xfId="0" applyFont="1" applyFill="1"/>
    <xf numFmtId="2" fontId="3" fillId="2" borderId="4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7" fillId="0" borderId="2" xfId="0" applyFont="1" applyBorder="1"/>
    <xf numFmtId="2" fontId="3" fillId="0" borderId="2" xfId="0" applyNumberFormat="1" applyFont="1" applyFill="1" applyBorder="1" applyAlignment="1">
      <alignment horizontal="right"/>
    </xf>
    <xf numFmtId="0" fontId="4" fillId="0" borderId="3" xfId="0" applyFont="1" applyFill="1" applyBorder="1"/>
    <xf numFmtId="2" fontId="3" fillId="0" borderId="4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/>
    <xf numFmtId="0" fontId="3" fillId="0" borderId="2" xfId="0" applyFont="1" applyBorder="1" applyAlignment="1">
      <alignment horizontal="center" textRotation="90"/>
    </xf>
    <xf numFmtId="0" fontId="3" fillId="0" borderId="2" xfId="0" applyFont="1" applyBorder="1" applyAlignment="1"/>
    <xf numFmtId="0" fontId="4" fillId="3" borderId="2" xfId="0" applyFont="1" applyFill="1" applyBorder="1"/>
    <xf numFmtId="0" fontId="7" fillId="0" borderId="2" xfId="0" applyFont="1" applyFill="1" applyBorder="1"/>
    <xf numFmtId="165" fontId="4" fillId="0" borderId="2" xfId="0" applyNumberFormat="1" applyFont="1" applyFill="1" applyBorder="1" applyAlignment="1">
      <alignment horizontal="center" textRotation="90"/>
    </xf>
    <xf numFmtId="165" fontId="3" fillId="0" borderId="2" xfId="0" applyNumberFormat="1" applyFont="1" applyBorder="1" applyAlignment="1">
      <alignment horizontal="right" textRotation="90"/>
    </xf>
    <xf numFmtId="0" fontId="4" fillId="3" borderId="2" xfId="0" applyFont="1" applyFill="1" applyBorder="1" applyAlignment="1">
      <alignment horizontal="center"/>
    </xf>
    <xf numFmtId="0" fontId="4" fillId="0" borderId="1" xfId="0" applyFont="1" applyFill="1" applyBorder="1"/>
    <xf numFmtId="0" fontId="4" fillId="3" borderId="1" xfId="0" applyFont="1" applyFill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T70"/>
  <sheetViews>
    <sheetView tabSelected="1" view="pageBreakPreview" zoomScale="75" zoomScaleNormal="75" zoomScaleSheetLayoutView="75" workbookViewId="0">
      <pane xSplit="3" ySplit="3" topLeftCell="D4" activePane="bottomRight" state="frozen"/>
      <selection activeCell="C18" sqref="C18"/>
      <selection pane="topRight" activeCell="C18" sqref="C18"/>
      <selection pane="bottomLeft" activeCell="C18" sqref="C18"/>
      <selection pane="bottomRight" activeCell="A2" sqref="A2"/>
    </sheetView>
  </sheetViews>
  <sheetFormatPr baseColWidth="10" defaultColWidth="11.42578125" defaultRowHeight="14.25" x14ac:dyDescent="0.3"/>
  <cols>
    <col min="1" max="1" width="3.7109375" style="3" bestFit="1" customWidth="1"/>
    <col min="2" max="2" width="9.5703125" style="3" customWidth="1"/>
    <col min="3" max="3" width="35.42578125" style="3" bestFit="1" customWidth="1"/>
    <col min="4" max="10" width="3.5703125" style="15" bestFit="1" customWidth="1"/>
    <col min="11" max="12" width="4" style="15" bestFit="1" customWidth="1"/>
    <col min="13" max="15" width="3.5703125" style="15" bestFit="1" customWidth="1"/>
    <col min="16" max="16" width="3.5703125" style="23" bestFit="1" customWidth="1"/>
    <col min="17" max="23" width="3.5703125" style="15" bestFit="1" customWidth="1"/>
    <col min="24" max="24" width="4" style="15" bestFit="1" customWidth="1"/>
    <col min="25" max="34" width="3.5703125" style="15" bestFit="1" customWidth="1"/>
    <col min="35" max="35" width="4" style="15" bestFit="1" customWidth="1"/>
    <col min="36" max="37" width="3.5703125" style="15" bestFit="1" customWidth="1"/>
    <col min="38" max="38" width="4" style="15" bestFit="1" customWidth="1"/>
    <col min="39" max="41" width="3.5703125" style="15" bestFit="1" customWidth="1"/>
    <col min="42" max="42" width="4" style="15" bestFit="1" customWidth="1"/>
    <col min="43" max="43" width="4" style="15" customWidth="1"/>
    <col min="44" max="44" width="4" style="15" bestFit="1" customWidth="1"/>
    <col min="45" max="45" width="8" style="17" customWidth="1"/>
    <col min="46" max="16384" width="11.42578125" style="3"/>
  </cols>
  <sheetData>
    <row r="1" spans="1:45" ht="19.5" x14ac:dyDescent="0.4">
      <c r="A1" s="50" t="str">
        <f>"SSkV-Rangliste der Vereine "&amp;MID(D3,FIND("20",D3),4)+4</f>
        <v>SSkV-Rangliste der Vereine 2019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 t="str">
        <f>A1</f>
        <v>SSkV-Rangliste der Vereine 2019</v>
      </c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</row>
    <row r="2" spans="1:45" ht="14.25" customHeight="1" x14ac:dyDescent="0.3">
      <c r="P2" s="15"/>
    </row>
    <row r="3" spans="1:45" ht="66" x14ac:dyDescent="0.3">
      <c r="A3" s="38" t="s">
        <v>70</v>
      </c>
      <c r="B3" s="37" t="s">
        <v>652</v>
      </c>
      <c r="C3" s="40" t="s">
        <v>651</v>
      </c>
      <c r="D3" s="11" t="s">
        <v>605</v>
      </c>
      <c r="E3" s="11" t="s">
        <v>606</v>
      </c>
      <c r="F3" s="11" t="s">
        <v>607</v>
      </c>
      <c r="G3" s="11" t="s">
        <v>608</v>
      </c>
      <c r="H3" s="11" t="s">
        <v>609</v>
      </c>
      <c r="I3" s="11" t="s">
        <v>610</v>
      </c>
      <c r="J3" s="11" t="s">
        <v>612</v>
      </c>
      <c r="K3" s="11" t="s">
        <v>675</v>
      </c>
      <c r="L3" s="16" t="s">
        <v>611</v>
      </c>
      <c r="M3" s="11" t="s">
        <v>667</v>
      </c>
      <c r="N3" s="11" t="s">
        <v>668</v>
      </c>
      <c r="O3" s="11" t="s">
        <v>669</v>
      </c>
      <c r="P3" s="11" t="s">
        <v>670</v>
      </c>
      <c r="Q3" s="11" t="s">
        <v>671</v>
      </c>
      <c r="R3" s="11" t="s">
        <v>672</v>
      </c>
      <c r="S3" s="11" t="s">
        <v>673</v>
      </c>
      <c r="T3" s="16" t="s">
        <v>674</v>
      </c>
      <c r="U3" s="11" t="s">
        <v>715</v>
      </c>
      <c r="V3" s="11" t="s">
        <v>716</v>
      </c>
      <c r="W3" s="11" t="s">
        <v>717</v>
      </c>
      <c r="X3" s="11" t="s">
        <v>718</v>
      </c>
      <c r="Y3" s="11" t="s">
        <v>719</v>
      </c>
      <c r="Z3" s="11" t="s">
        <v>720</v>
      </c>
      <c r="AA3" s="11" t="s">
        <v>721</v>
      </c>
      <c r="AB3" s="11" t="s">
        <v>738</v>
      </c>
      <c r="AC3" s="11" t="s">
        <v>749</v>
      </c>
      <c r="AD3" s="11" t="s">
        <v>750</v>
      </c>
      <c r="AE3" s="11" t="s">
        <v>751</v>
      </c>
      <c r="AF3" s="11" t="s">
        <v>752</v>
      </c>
      <c r="AG3" s="11" t="s">
        <v>753</v>
      </c>
      <c r="AH3" s="11" t="s">
        <v>754</v>
      </c>
      <c r="AI3" s="11" t="s">
        <v>755</v>
      </c>
      <c r="AJ3" s="11" t="s">
        <v>756</v>
      </c>
      <c r="AK3" s="11" t="s">
        <v>783</v>
      </c>
      <c r="AL3" s="11" t="s">
        <v>784</v>
      </c>
      <c r="AM3" s="11" t="s">
        <v>785</v>
      </c>
      <c r="AN3" s="11" t="s">
        <v>786</v>
      </c>
      <c r="AO3" s="11" t="s">
        <v>787</v>
      </c>
      <c r="AP3" s="11" t="s">
        <v>788</v>
      </c>
      <c r="AQ3" s="11" t="s">
        <v>789</v>
      </c>
      <c r="AR3" s="11" t="s">
        <v>790</v>
      </c>
      <c r="AS3" s="18" t="s">
        <v>69</v>
      </c>
    </row>
    <row r="4" spans="1:45" x14ac:dyDescent="0.3">
      <c r="A4" s="38" t="s">
        <v>72</v>
      </c>
      <c r="B4" s="8" t="s">
        <v>15</v>
      </c>
      <c r="C4" s="9" t="s">
        <v>641</v>
      </c>
      <c r="D4" s="21">
        <v>34</v>
      </c>
      <c r="E4" s="21">
        <v>8</v>
      </c>
      <c r="F4" s="21">
        <v>31</v>
      </c>
      <c r="G4" s="21"/>
      <c r="H4" s="21"/>
      <c r="I4" s="21">
        <v>152</v>
      </c>
      <c r="J4" s="21"/>
      <c r="K4" s="21"/>
      <c r="L4" s="21"/>
      <c r="M4" s="21">
        <v>40</v>
      </c>
      <c r="N4" s="21"/>
      <c r="O4" s="21">
        <v>17</v>
      </c>
      <c r="P4" s="21">
        <v>42</v>
      </c>
      <c r="Q4" s="21"/>
      <c r="R4" s="21">
        <f>79+75</f>
        <v>154</v>
      </c>
      <c r="S4" s="21"/>
      <c r="T4" s="21"/>
      <c r="U4" s="21">
        <v>24</v>
      </c>
      <c r="V4" s="21">
        <v>8</v>
      </c>
      <c r="W4" s="21"/>
      <c r="X4" s="21">
        <v>40</v>
      </c>
      <c r="Y4" s="21"/>
      <c r="Z4" s="21">
        <f>75+71</f>
        <v>146</v>
      </c>
      <c r="AA4" s="21"/>
      <c r="AB4" s="21"/>
      <c r="AC4" s="21">
        <v>21</v>
      </c>
      <c r="AD4" s="21">
        <v>8</v>
      </c>
      <c r="AE4" s="21"/>
      <c r="AF4" s="21">
        <v>38</v>
      </c>
      <c r="AG4" s="21"/>
      <c r="AH4" s="21">
        <f>79+73</f>
        <v>152</v>
      </c>
      <c r="AI4" s="21"/>
      <c r="AJ4" s="21"/>
      <c r="AK4" s="21">
        <f>40+12</f>
        <v>52</v>
      </c>
      <c r="AL4" s="21">
        <v>8</v>
      </c>
      <c r="AM4" s="21"/>
      <c r="AN4" s="21">
        <v>36</v>
      </c>
      <c r="AO4" s="21"/>
      <c r="AP4" s="21">
        <f>80+76</f>
        <v>156</v>
      </c>
      <c r="AQ4" s="21"/>
      <c r="AR4" s="21"/>
      <c r="AS4" s="19">
        <f t="shared" ref="AS4:AS35" si="0">SUM(D4:AR4)</f>
        <v>1167</v>
      </c>
    </row>
    <row r="5" spans="1:45" x14ac:dyDescent="0.3">
      <c r="A5" s="38" t="s">
        <v>73</v>
      </c>
      <c r="B5" s="8" t="s">
        <v>197</v>
      </c>
      <c r="C5" s="9" t="s">
        <v>642</v>
      </c>
      <c r="D5" s="21">
        <v>40</v>
      </c>
      <c r="E5" s="21">
        <v>8</v>
      </c>
      <c r="F5" s="21">
        <v>20</v>
      </c>
      <c r="G5" s="21"/>
      <c r="H5" s="21"/>
      <c r="I5" s="21">
        <v>153</v>
      </c>
      <c r="J5" s="21"/>
      <c r="K5" s="21"/>
      <c r="L5" s="21"/>
      <c r="M5" s="21">
        <f>18+8</f>
        <v>26</v>
      </c>
      <c r="N5" s="21">
        <v>8</v>
      </c>
      <c r="O5" s="21"/>
      <c r="P5" s="21"/>
      <c r="Q5" s="21"/>
      <c r="R5" s="21">
        <v>67</v>
      </c>
      <c r="S5" s="21">
        <v>100</v>
      </c>
      <c r="T5" s="21">
        <v>6</v>
      </c>
      <c r="U5" s="21">
        <f>21+1</f>
        <v>22</v>
      </c>
      <c r="V5" s="21">
        <f>8+8</f>
        <v>16</v>
      </c>
      <c r="W5" s="21"/>
      <c r="X5" s="21"/>
      <c r="Y5" s="21">
        <v>60</v>
      </c>
      <c r="Z5" s="21"/>
      <c r="AA5" s="21">
        <v>100</v>
      </c>
      <c r="AB5" s="21"/>
      <c r="AC5" s="21">
        <f>40+36</f>
        <v>76</v>
      </c>
      <c r="AD5" s="21">
        <v>8</v>
      </c>
      <c r="AE5" s="21">
        <v>25</v>
      </c>
      <c r="AF5" s="21"/>
      <c r="AG5" s="21">
        <v>64</v>
      </c>
      <c r="AH5" s="21"/>
      <c r="AI5" s="21">
        <v>100</v>
      </c>
      <c r="AJ5" s="21"/>
      <c r="AK5" s="21">
        <f>21+3</f>
        <v>24</v>
      </c>
      <c r="AL5" s="21"/>
      <c r="AM5" s="21">
        <v>19</v>
      </c>
      <c r="AN5" s="21"/>
      <c r="AO5" s="21"/>
      <c r="AP5" s="21">
        <v>77</v>
      </c>
      <c r="AQ5" s="21">
        <v>92</v>
      </c>
      <c r="AR5" s="21"/>
      <c r="AS5" s="19">
        <f t="shared" si="0"/>
        <v>1111</v>
      </c>
    </row>
    <row r="6" spans="1:45" x14ac:dyDescent="0.3">
      <c r="A6" s="38" t="s">
        <v>74</v>
      </c>
      <c r="B6" s="8" t="s">
        <v>51</v>
      </c>
      <c r="C6" s="9" t="s">
        <v>640</v>
      </c>
      <c r="D6" s="21">
        <v>21</v>
      </c>
      <c r="E6" s="21">
        <f>8+8</f>
        <v>16</v>
      </c>
      <c r="F6" s="21">
        <v>20</v>
      </c>
      <c r="G6" s="21"/>
      <c r="H6" s="21"/>
      <c r="I6" s="21">
        <v>70</v>
      </c>
      <c r="J6" s="21">
        <v>84</v>
      </c>
      <c r="K6" s="21"/>
      <c r="L6" s="21">
        <v>9</v>
      </c>
      <c r="M6" s="21">
        <f>36+32</f>
        <v>68</v>
      </c>
      <c r="N6" s="21">
        <f>8+8</f>
        <v>16</v>
      </c>
      <c r="O6" s="21"/>
      <c r="P6" s="21"/>
      <c r="Q6" s="21"/>
      <c r="R6" s="21">
        <f>76+69</f>
        <v>145</v>
      </c>
      <c r="S6" s="21"/>
      <c r="T6" s="21">
        <v>12</v>
      </c>
      <c r="U6" s="21">
        <v>40</v>
      </c>
      <c r="V6" s="21">
        <v>8</v>
      </c>
      <c r="W6" s="21">
        <v>17</v>
      </c>
      <c r="X6" s="21"/>
      <c r="Y6" s="21">
        <v>53</v>
      </c>
      <c r="Z6" s="21">
        <v>80</v>
      </c>
      <c r="AA6" s="21"/>
      <c r="AB6" s="21"/>
      <c r="AC6" s="21">
        <v>28</v>
      </c>
      <c r="AD6" s="21"/>
      <c r="AE6" s="21">
        <v>20</v>
      </c>
      <c r="AF6" s="21"/>
      <c r="AG6" s="21">
        <v>50</v>
      </c>
      <c r="AH6" s="21"/>
      <c r="AI6" s="21">
        <v>91</v>
      </c>
      <c r="AJ6" s="21"/>
      <c r="AK6" s="21">
        <v>36</v>
      </c>
      <c r="AL6" s="21">
        <f>8+8</f>
        <v>16</v>
      </c>
      <c r="AM6" s="21"/>
      <c r="AN6" s="21">
        <v>44</v>
      </c>
      <c r="AO6" s="21"/>
      <c r="AP6" s="21"/>
      <c r="AQ6" s="21">
        <v>98</v>
      </c>
      <c r="AR6" s="21"/>
      <c r="AS6" s="19">
        <f t="shared" si="0"/>
        <v>1042</v>
      </c>
    </row>
    <row r="7" spans="1:45" x14ac:dyDescent="0.3">
      <c r="A7" s="38" t="s">
        <v>75</v>
      </c>
      <c r="B7" s="8" t="s">
        <v>195</v>
      </c>
      <c r="C7" s="9" t="s">
        <v>38</v>
      </c>
      <c r="D7" s="21">
        <v>6</v>
      </c>
      <c r="E7" s="21">
        <v>8</v>
      </c>
      <c r="F7" s="21"/>
      <c r="G7" s="21">
        <v>34</v>
      </c>
      <c r="H7" s="21"/>
      <c r="I7" s="21">
        <v>69</v>
      </c>
      <c r="J7" s="21"/>
      <c r="K7" s="21"/>
      <c r="L7" s="21"/>
      <c r="M7" s="21">
        <v>24</v>
      </c>
      <c r="N7" s="21">
        <f>8+8</f>
        <v>16</v>
      </c>
      <c r="O7" s="21">
        <v>29</v>
      </c>
      <c r="P7" s="21"/>
      <c r="Q7" s="21"/>
      <c r="R7" s="21">
        <v>66</v>
      </c>
      <c r="S7" s="21"/>
      <c r="T7" s="21"/>
      <c r="U7" s="21">
        <v>12</v>
      </c>
      <c r="V7" s="21">
        <v>8</v>
      </c>
      <c r="W7" s="21">
        <f>32+17+25</f>
        <v>74</v>
      </c>
      <c r="X7" s="21"/>
      <c r="Y7" s="21">
        <v>55</v>
      </c>
      <c r="Z7" s="21"/>
      <c r="AA7" s="21"/>
      <c r="AB7" s="21"/>
      <c r="AC7" s="21"/>
      <c r="AD7" s="21">
        <v>8</v>
      </c>
      <c r="AE7" s="21">
        <v>28</v>
      </c>
      <c r="AF7" s="21">
        <v>45</v>
      </c>
      <c r="AG7" s="21">
        <v>52</v>
      </c>
      <c r="AH7" s="21"/>
      <c r="AI7" s="21"/>
      <c r="AJ7" s="21"/>
      <c r="AK7" s="21">
        <f>18+1</f>
        <v>19</v>
      </c>
      <c r="AL7" s="21">
        <v>8</v>
      </c>
      <c r="AM7" s="21">
        <v>17</v>
      </c>
      <c r="AN7" s="21">
        <f>47+39</f>
        <v>86</v>
      </c>
      <c r="AO7" s="21"/>
      <c r="AP7" s="21"/>
      <c r="AQ7" s="21"/>
      <c r="AR7" s="21"/>
      <c r="AS7" s="19">
        <f t="shared" si="0"/>
        <v>664</v>
      </c>
    </row>
    <row r="8" spans="1:45" x14ac:dyDescent="0.3">
      <c r="A8" s="38" t="s">
        <v>76</v>
      </c>
      <c r="B8" s="8" t="s">
        <v>0</v>
      </c>
      <c r="C8" s="9" t="s">
        <v>636</v>
      </c>
      <c r="D8" s="21">
        <v>18</v>
      </c>
      <c r="E8" s="21">
        <v>8</v>
      </c>
      <c r="F8" s="21">
        <f>29+23</f>
        <v>52</v>
      </c>
      <c r="G8" s="21"/>
      <c r="H8" s="21"/>
      <c r="I8" s="21">
        <v>67</v>
      </c>
      <c r="J8" s="21"/>
      <c r="K8" s="21"/>
      <c r="L8" s="21"/>
      <c r="M8" s="21"/>
      <c r="N8" s="21"/>
      <c r="O8" s="21">
        <f>31+21</f>
        <v>52</v>
      </c>
      <c r="P8" s="21"/>
      <c r="Q8" s="21">
        <v>59</v>
      </c>
      <c r="R8" s="21"/>
      <c r="S8" s="21"/>
      <c r="T8" s="21"/>
      <c r="U8" s="21">
        <v>32</v>
      </c>
      <c r="V8" s="21"/>
      <c r="W8" s="21">
        <f>27+22</f>
        <v>49</v>
      </c>
      <c r="X8" s="21"/>
      <c r="Y8" s="21">
        <v>57</v>
      </c>
      <c r="Z8" s="21"/>
      <c r="AA8" s="21"/>
      <c r="AB8" s="21"/>
      <c r="AC8" s="21">
        <v>24</v>
      </c>
      <c r="AD8" s="21"/>
      <c r="AE8" s="21">
        <f>27+17</f>
        <v>44</v>
      </c>
      <c r="AF8" s="21"/>
      <c r="AG8" s="21">
        <v>56</v>
      </c>
      <c r="AH8" s="21"/>
      <c r="AI8" s="21"/>
      <c r="AJ8" s="21"/>
      <c r="AK8" s="21">
        <v>15</v>
      </c>
      <c r="AL8" s="21">
        <v>8</v>
      </c>
      <c r="AM8" s="21">
        <v>21</v>
      </c>
      <c r="AN8" s="21"/>
      <c r="AO8" s="21">
        <v>62</v>
      </c>
      <c r="AP8" s="21"/>
      <c r="AQ8" s="21"/>
      <c r="AR8" s="21"/>
      <c r="AS8" s="19">
        <f t="shared" si="0"/>
        <v>624</v>
      </c>
    </row>
    <row r="9" spans="1:45" x14ac:dyDescent="0.3">
      <c r="A9" s="38" t="s">
        <v>77</v>
      </c>
      <c r="B9" s="8" t="s">
        <v>1</v>
      </c>
      <c r="C9" s="9" t="s">
        <v>124</v>
      </c>
      <c r="D9" s="21"/>
      <c r="E9" s="21"/>
      <c r="F9" s="21">
        <f>30+27</f>
        <v>57</v>
      </c>
      <c r="G9" s="21"/>
      <c r="H9" s="21"/>
      <c r="I9" s="21">
        <v>68</v>
      </c>
      <c r="J9" s="21"/>
      <c r="K9" s="21"/>
      <c r="L9" s="21"/>
      <c r="M9" s="21"/>
      <c r="N9" s="21"/>
      <c r="O9" s="21">
        <v>29</v>
      </c>
      <c r="P9" s="21">
        <v>40</v>
      </c>
      <c r="Q9" s="21">
        <v>58</v>
      </c>
      <c r="R9" s="21"/>
      <c r="S9" s="21"/>
      <c r="T9" s="21"/>
      <c r="U9" s="21"/>
      <c r="V9" s="21"/>
      <c r="W9" s="21">
        <v>20</v>
      </c>
      <c r="X9" s="21">
        <v>45</v>
      </c>
      <c r="Y9" s="21">
        <v>62</v>
      </c>
      <c r="Z9" s="21"/>
      <c r="AA9" s="21"/>
      <c r="AB9" s="21"/>
      <c r="AC9" s="21"/>
      <c r="AD9" s="21">
        <v>8</v>
      </c>
      <c r="AE9" s="21"/>
      <c r="AF9" s="21">
        <v>41</v>
      </c>
      <c r="AG9" s="21">
        <v>55</v>
      </c>
      <c r="AH9" s="21"/>
      <c r="AI9" s="21"/>
      <c r="AJ9" s="21"/>
      <c r="AK9" s="21"/>
      <c r="AL9" s="21">
        <v>8</v>
      </c>
      <c r="AM9" s="21"/>
      <c r="AN9" s="21">
        <v>35</v>
      </c>
      <c r="AO9" s="21">
        <v>54</v>
      </c>
      <c r="AP9" s="21"/>
      <c r="AQ9" s="21"/>
      <c r="AR9" s="21"/>
      <c r="AS9" s="19">
        <f t="shared" si="0"/>
        <v>580</v>
      </c>
    </row>
    <row r="10" spans="1:45" x14ac:dyDescent="0.3">
      <c r="A10" s="38" t="s">
        <v>78</v>
      </c>
      <c r="B10" s="8" t="s">
        <v>373</v>
      </c>
      <c r="C10" s="9" t="s">
        <v>816</v>
      </c>
      <c r="D10" s="21"/>
      <c r="E10" s="21">
        <v>8</v>
      </c>
      <c r="F10" s="21">
        <v>29</v>
      </c>
      <c r="G10" s="21">
        <v>44</v>
      </c>
      <c r="H10" s="21"/>
      <c r="I10" s="21"/>
      <c r="J10" s="21"/>
      <c r="K10" s="21">
        <v>58</v>
      </c>
      <c r="L10" s="21"/>
      <c r="M10" s="21"/>
      <c r="N10" s="21">
        <f>8+8</f>
        <v>16</v>
      </c>
      <c r="O10" s="21">
        <v>26</v>
      </c>
      <c r="P10" s="21">
        <v>46</v>
      </c>
      <c r="Q10" s="21"/>
      <c r="R10" s="21"/>
      <c r="S10" s="21"/>
      <c r="T10" s="21"/>
      <c r="U10" s="21">
        <v>2</v>
      </c>
      <c r="V10" s="21"/>
      <c r="W10" s="21">
        <f>30+18+23</f>
        <v>71</v>
      </c>
      <c r="X10" s="21">
        <v>38</v>
      </c>
      <c r="Y10" s="21"/>
      <c r="Z10" s="21"/>
      <c r="AA10" s="21"/>
      <c r="AB10" s="21">
        <v>6</v>
      </c>
      <c r="AC10" s="21"/>
      <c r="AD10" s="21">
        <f>8+8</f>
        <v>16</v>
      </c>
      <c r="AE10" s="21">
        <f>26+24</f>
        <v>50</v>
      </c>
      <c r="AF10" s="21">
        <v>36</v>
      </c>
      <c r="AG10" s="21"/>
      <c r="AH10" s="21"/>
      <c r="AI10" s="21"/>
      <c r="AJ10" s="21">
        <v>18</v>
      </c>
      <c r="AK10" s="21"/>
      <c r="AL10" s="21">
        <v>8</v>
      </c>
      <c r="AM10" s="21">
        <f>31+21+18</f>
        <v>70</v>
      </c>
      <c r="AN10" s="21"/>
      <c r="AO10" s="21"/>
      <c r="AP10" s="21"/>
      <c r="AQ10" s="21"/>
      <c r="AR10" s="21">
        <v>14</v>
      </c>
      <c r="AS10" s="19">
        <f t="shared" si="0"/>
        <v>556</v>
      </c>
    </row>
    <row r="11" spans="1:45" x14ac:dyDescent="0.3">
      <c r="A11" s="38" t="s">
        <v>79</v>
      </c>
      <c r="B11" s="8" t="s">
        <v>193</v>
      </c>
      <c r="C11" s="9" t="s">
        <v>817</v>
      </c>
      <c r="D11" s="21">
        <v>8</v>
      </c>
      <c r="E11" s="21">
        <f>8+8</f>
        <v>16</v>
      </c>
      <c r="F11" s="21"/>
      <c r="G11" s="21"/>
      <c r="H11" s="21">
        <v>63</v>
      </c>
      <c r="I11" s="21"/>
      <c r="J11" s="21"/>
      <c r="K11" s="21"/>
      <c r="L11" s="21"/>
      <c r="M11" s="21">
        <f>21+10</f>
        <v>31</v>
      </c>
      <c r="N11" s="21">
        <f>8+8</f>
        <v>16</v>
      </c>
      <c r="O11" s="21"/>
      <c r="P11" s="21"/>
      <c r="Q11" s="21"/>
      <c r="R11" s="21">
        <v>71</v>
      </c>
      <c r="S11" s="21"/>
      <c r="T11" s="21"/>
      <c r="U11" s="21">
        <f>36+3</f>
        <v>39</v>
      </c>
      <c r="V11" s="21">
        <f>8+8</f>
        <v>16</v>
      </c>
      <c r="W11" s="21"/>
      <c r="X11" s="21"/>
      <c r="Y11" s="21">
        <v>58</v>
      </c>
      <c r="Z11" s="21"/>
      <c r="AA11" s="21"/>
      <c r="AB11" s="21"/>
      <c r="AC11" s="21">
        <v>15</v>
      </c>
      <c r="AD11" s="21">
        <f>8+8</f>
        <v>16</v>
      </c>
      <c r="AE11" s="21"/>
      <c r="AF11" s="21"/>
      <c r="AG11" s="21">
        <v>49</v>
      </c>
      <c r="AH11" s="21"/>
      <c r="AI11" s="21"/>
      <c r="AJ11" s="21"/>
      <c r="AK11" s="21">
        <v>32</v>
      </c>
      <c r="AL11" s="21">
        <v>8</v>
      </c>
      <c r="AM11" s="21"/>
      <c r="AN11" s="21">
        <v>45</v>
      </c>
      <c r="AO11" s="21"/>
      <c r="AP11" s="21"/>
      <c r="AQ11" s="21"/>
      <c r="AR11" s="21"/>
      <c r="AS11" s="19">
        <f t="shared" si="0"/>
        <v>483</v>
      </c>
    </row>
    <row r="12" spans="1:45" x14ac:dyDescent="0.3">
      <c r="A12" s="38" t="s">
        <v>80</v>
      </c>
      <c r="B12" s="8" t="s">
        <v>16</v>
      </c>
      <c r="C12" s="9" t="s">
        <v>17</v>
      </c>
      <c r="D12" s="21"/>
      <c r="E12" s="21"/>
      <c r="F12" s="21">
        <v>32</v>
      </c>
      <c r="G12" s="21"/>
      <c r="H12" s="21">
        <v>62</v>
      </c>
      <c r="I12" s="21"/>
      <c r="J12" s="21"/>
      <c r="K12" s="21"/>
      <c r="L12" s="21"/>
      <c r="M12" s="21"/>
      <c r="N12" s="21"/>
      <c r="O12" s="21"/>
      <c r="P12" s="21">
        <v>43</v>
      </c>
      <c r="Q12" s="21">
        <v>53</v>
      </c>
      <c r="R12" s="21"/>
      <c r="S12" s="21"/>
      <c r="T12" s="21"/>
      <c r="U12" s="21"/>
      <c r="V12" s="21"/>
      <c r="W12" s="21"/>
      <c r="X12" s="21">
        <f>42+37</f>
        <v>79</v>
      </c>
      <c r="Y12" s="21"/>
      <c r="Z12" s="21"/>
      <c r="AA12" s="21"/>
      <c r="AB12" s="21"/>
      <c r="AC12" s="21"/>
      <c r="AD12" s="21"/>
      <c r="AE12" s="21"/>
      <c r="AF12" s="21">
        <f>48+44</f>
        <v>92</v>
      </c>
      <c r="AG12" s="21"/>
      <c r="AH12" s="21"/>
      <c r="AI12" s="21"/>
      <c r="AJ12" s="21"/>
      <c r="AK12" s="21">
        <v>10</v>
      </c>
      <c r="AL12" s="21"/>
      <c r="AM12" s="21"/>
      <c r="AN12" s="21">
        <v>48</v>
      </c>
      <c r="AO12" s="21">
        <v>50</v>
      </c>
      <c r="AP12" s="21"/>
      <c r="AQ12" s="21"/>
      <c r="AR12" s="21"/>
      <c r="AS12" s="19">
        <f t="shared" si="0"/>
        <v>469</v>
      </c>
    </row>
    <row r="13" spans="1:45" x14ac:dyDescent="0.3">
      <c r="A13" s="38" t="s">
        <v>81</v>
      </c>
      <c r="B13" s="8" t="s">
        <v>202</v>
      </c>
      <c r="C13" s="9" t="s">
        <v>41</v>
      </c>
      <c r="D13" s="21"/>
      <c r="E13" s="21"/>
      <c r="F13" s="21">
        <v>17</v>
      </c>
      <c r="G13" s="21">
        <v>48</v>
      </c>
      <c r="H13" s="21"/>
      <c r="I13" s="21"/>
      <c r="J13" s="21"/>
      <c r="K13" s="21"/>
      <c r="L13" s="21">
        <v>3</v>
      </c>
      <c r="M13" s="21">
        <v>28</v>
      </c>
      <c r="N13" s="21">
        <v>8</v>
      </c>
      <c r="O13" s="21"/>
      <c r="P13" s="21"/>
      <c r="Q13" s="21">
        <v>54</v>
      </c>
      <c r="R13" s="21"/>
      <c r="S13" s="21"/>
      <c r="T13" s="21"/>
      <c r="U13" s="21">
        <v>28</v>
      </c>
      <c r="V13" s="21">
        <v>8</v>
      </c>
      <c r="W13" s="21"/>
      <c r="X13" s="21">
        <v>48</v>
      </c>
      <c r="Y13" s="21"/>
      <c r="Z13" s="21"/>
      <c r="AA13" s="21"/>
      <c r="AB13" s="21"/>
      <c r="AC13" s="21">
        <v>32</v>
      </c>
      <c r="AD13" s="21">
        <v>8</v>
      </c>
      <c r="AE13" s="21"/>
      <c r="AF13" s="21"/>
      <c r="AG13" s="21">
        <v>62</v>
      </c>
      <c r="AH13" s="21"/>
      <c r="AI13" s="21"/>
      <c r="AJ13" s="21"/>
      <c r="AK13" s="21">
        <v>6</v>
      </c>
      <c r="AL13" s="21">
        <v>8</v>
      </c>
      <c r="AM13" s="21"/>
      <c r="AN13" s="21"/>
      <c r="AO13" s="21">
        <v>59</v>
      </c>
      <c r="AP13" s="21"/>
      <c r="AQ13" s="21"/>
      <c r="AR13" s="21"/>
      <c r="AS13" s="19">
        <f t="shared" si="0"/>
        <v>417</v>
      </c>
    </row>
    <row r="14" spans="1:45" x14ac:dyDescent="0.3">
      <c r="A14" s="38" t="s">
        <v>82</v>
      </c>
      <c r="B14" s="8" t="s">
        <v>64</v>
      </c>
      <c r="C14" s="9" t="s">
        <v>819</v>
      </c>
      <c r="D14" s="21"/>
      <c r="E14" s="21"/>
      <c r="F14" s="21">
        <v>18</v>
      </c>
      <c r="G14" s="21"/>
      <c r="H14" s="21">
        <v>61</v>
      </c>
      <c r="I14" s="21"/>
      <c r="J14" s="21"/>
      <c r="K14" s="21"/>
      <c r="L14" s="21"/>
      <c r="M14" s="21"/>
      <c r="N14" s="21"/>
      <c r="O14" s="21"/>
      <c r="P14" s="21"/>
      <c r="Q14" s="21">
        <v>57</v>
      </c>
      <c r="R14" s="21"/>
      <c r="S14" s="21"/>
      <c r="T14" s="21"/>
      <c r="U14" s="21">
        <v>15</v>
      </c>
      <c r="V14" s="21"/>
      <c r="W14" s="21"/>
      <c r="X14" s="21"/>
      <c r="Y14" s="21">
        <v>63</v>
      </c>
      <c r="Z14" s="21"/>
      <c r="AA14" s="21"/>
      <c r="AB14" s="21"/>
      <c r="AC14" s="21"/>
      <c r="AD14" s="21"/>
      <c r="AE14" s="21"/>
      <c r="AF14" s="21"/>
      <c r="AG14" s="21"/>
      <c r="AH14" s="21">
        <v>72</v>
      </c>
      <c r="AI14" s="21"/>
      <c r="AJ14" s="21"/>
      <c r="AK14" s="21"/>
      <c r="AL14" s="21"/>
      <c r="AM14" s="21"/>
      <c r="AN14" s="21"/>
      <c r="AO14" s="21"/>
      <c r="AP14" s="21">
        <v>66</v>
      </c>
      <c r="AQ14" s="21"/>
      <c r="AR14" s="21"/>
      <c r="AS14" s="19">
        <f t="shared" si="0"/>
        <v>352</v>
      </c>
    </row>
    <row r="15" spans="1:45" x14ac:dyDescent="0.3">
      <c r="A15" s="38" t="s">
        <v>83</v>
      </c>
      <c r="B15" s="8" t="s">
        <v>203</v>
      </c>
      <c r="C15" s="9" t="s">
        <v>820</v>
      </c>
      <c r="D15" s="21"/>
      <c r="E15" s="21">
        <v>8</v>
      </c>
      <c r="F15" s="21"/>
      <c r="G15" s="21"/>
      <c r="H15" s="21"/>
      <c r="I15" s="21">
        <v>71</v>
      </c>
      <c r="J15" s="21"/>
      <c r="K15" s="21"/>
      <c r="L15" s="21"/>
      <c r="M15" s="21"/>
      <c r="N15" s="21">
        <v>8</v>
      </c>
      <c r="O15" s="21"/>
      <c r="P15" s="21"/>
      <c r="Q15" s="21"/>
      <c r="R15" s="21">
        <v>65</v>
      </c>
      <c r="S15" s="21"/>
      <c r="T15" s="21"/>
      <c r="U15" s="21"/>
      <c r="V15" s="21">
        <v>8</v>
      </c>
      <c r="W15" s="21"/>
      <c r="X15" s="21"/>
      <c r="Y15" s="21">
        <v>52</v>
      </c>
      <c r="Z15" s="21"/>
      <c r="AA15" s="21"/>
      <c r="AB15" s="21"/>
      <c r="AC15" s="21"/>
      <c r="AD15" s="21">
        <v>8</v>
      </c>
      <c r="AE15" s="21"/>
      <c r="AF15" s="21">
        <v>47</v>
      </c>
      <c r="AG15" s="21"/>
      <c r="AH15" s="21"/>
      <c r="AI15" s="21"/>
      <c r="AJ15" s="21"/>
      <c r="AK15" s="21"/>
      <c r="AL15" s="21">
        <v>8</v>
      </c>
      <c r="AM15" s="21"/>
      <c r="AN15" s="21"/>
      <c r="AO15" s="21">
        <v>55</v>
      </c>
      <c r="AP15" s="21"/>
      <c r="AQ15" s="21"/>
      <c r="AR15" s="21"/>
      <c r="AS15" s="19">
        <f t="shared" si="0"/>
        <v>330</v>
      </c>
    </row>
    <row r="16" spans="1:45" x14ac:dyDescent="0.3">
      <c r="A16" s="38" t="s">
        <v>85</v>
      </c>
      <c r="B16" s="8" t="s">
        <v>26</v>
      </c>
      <c r="C16" s="9" t="s">
        <v>589</v>
      </c>
      <c r="D16" s="21"/>
      <c r="E16" s="21">
        <f>8+8</f>
        <v>16</v>
      </c>
      <c r="F16" s="21">
        <v>25</v>
      </c>
      <c r="G16" s="21"/>
      <c r="H16" s="21"/>
      <c r="I16" s="21"/>
      <c r="J16" s="21"/>
      <c r="K16" s="21"/>
      <c r="L16" s="21"/>
      <c r="M16" s="21"/>
      <c r="N16" s="21">
        <v>8</v>
      </c>
      <c r="O16" s="21">
        <f>32+25</f>
        <v>57</v>
      </c>
      <c r="P16" s="21"/>
      <c r="Q16" s="21"/>
      <c r="R16" s="21"/>
      <c r="S16" s="21"/>
      <c r="T16" s="21"/>
      <c r="U16" s="21"/>
      <c r="V16" s="21">
        <v>8</v>
      </c>
      <c r="W16" s="21">
        <v>27</v>
      </c>
      <c r="X16" s="21">
        <v>39</v>
      </c>
      <c r="Y16" s="21"/>
      <c r="Z16" s="21"/>
      <c r="AA16" s="21"/>
      <c r="AB16" s="21"/>
      <c r="AC16" s="21"/>
      <c r="AD16" s="21"/>
      <c r="AE16" s="21">
        <v>21</v>
      </c>
      <c r="AF16" s="21">
        <v>46</v>
      </c>
      <c r="AG16" s="21"/>
      <c r="AH16" s="21"/>
      <c r="AI16" s="21"/>
      <c r="AJ16" s="21"/>
      <c r="AK16" s="21">
        <v>8</v>
      </c>
      <c r="AL16" s="21"/>
      <c r="AM16" s="21">
        <v>30</v>
      </c>
      <c r="AN16" s="21">
        <v>40</v>
      </c>
      <c r="AO16" s="21"/>
      <c r="AP16" s="21"/>
      <c r="AQ16" s="21"/>
      <c r="AR16" s="21"/>
      <c r="AS16" s="19">
        <f t="shared" si="0"/>
        <v>325</v>
      </c>
    </row>
    <row r="17" spans="1:46" x14ac:dyDescent="0.3">
      <c r="A17" s="38" t="s">
        <v>86</v>
      </c>
      <c r="B17" s="8" t="s">
        <v>677</v>
      </c>
      <c r="C17" s="9" t="s">
        <v>676</v>
      </c>
      <c r="D17" s="21"/>
      <c r="E17" s="21"/>
      <c r="F17" s="21"/>
      <c r="G17" s="21"/>
      <c r="H17" s="21"/>
      <c r="I17" s="21"/>
      <c r="J17" s="21"/>
      <c r="K17" s="21"/>
      <c r="L17" s="21"/>
      <c r="M17" s="21">
        <v>12</v>
      </c>
      <c r="N17" s="21">
        <f>8+8</f>
        <v>16</v>
      </c>
      <c r="O17" s="21">
        <v>31</v>
      </c>
      <c r="P17" s="21"/>
      <c r="Q17" s="21"/>
      <c r="R17" s="21"/>
      <c r="S17" s="21"/>
      <c r="T17" s="21"/>
      <c r="U17" s="21"/>
      <c r="V17" s="21">
        <f>8+8</f>
        <v>16</v>
      </c>
      <c r="W17" s="21"/>
      <c r="X17" s="21">
        <v>47</v>
      </c>
      <c r="Y17" s="21"/>
      <c r="Z17" s="21"/>
      <c r="AA17" s="21"/>
      <c r="AB17" s="21"/>
      <c r="AC17" s="21">
        <v>3</v>
      </c>
      <c r="AD17" s="21">
        <v>8</v>
      </c>
      <c r="AE17" s="21"/>
      <c r="AF17" s="21">
        <v>33</v>
      </c>
      <c r="AG17" s="21">
        <v>60</v>
      </c>
      <c r="AH17" s="21"/>
      <c r="AI17" s="21"/>
      <c r="AJ17" s="21"/>
      <c r="AK17" s="21"/>
      <c r="AL17" s="21">
        <v>8</v>
      </c>
      <c r="AM17" s="21">
        <v>20</v>
      </c>
      <c r="AN17" s="21"/>
      <c r="AO17" s="21">
        <v>57</v>
      </c>
      <c r="AP17" s="21"/>
      <c r="AQ17" s="21"/>
      <c r="AR17" s="21"/>
      <c r="AS17" s="19">
        <f t="shared" si="0"/>
        <v>311</v>
      </c>
      <c r="AT17" s="22"/>
    </row>
    <row r="18" spans="1:46" x14ac:dyDescent="0.3">
      <c r="A18" s="38" t="s">
        <v>87</v>
      </c>
      <c r="B18" s="8" t="s">
        <v>32</v>
      </c>
      <c r="C18" s="9" t="s">
        <v>559</v>
      </c>
      <c r="D18" s="21"/>
      <c r="E18" s="21">
        <v>8</v>
      </c>
      <c r="F18" s="21"/>
      <c r="G18" s="21"/>
      <c r="H18" s="21">
        <v>54</v>
      </c>
      <c r="I18" s="21"/>
      <c r="J18" s="21"/>
      <c r="K18" s="21"/>
      <c r="L18" s="21"/>
      <c r="M18" s="21"/>
      <c r="N18" s="21">
        <v>8</v>
      </c>
      <c r="O18" s="21"/>
      <c r="P18" s="21"/>
      <c r="Q18" s="21">
        <v>60</v>
      </c>
      <c r="R18" s="21"/>
      <c r="S18" s="21"/>
      <c r="T18" s="21"/>
      <c r="U18" s="21"/>
      <c r="V18" s="21"/>
      <c r="W18" s="21"/>
      <c r="X18" s="21"/>
      <c r="Y18" s="21">
        <v>54</v>
      </c>
      <c r="Z18" s="21"/>
      <c r="AA18" s="21"/>
      <c r="AB18" s="21"/>
      <c r="AC18" s="21">
        <v>8</v>
      </c>
      <c r="AD18" s="21"/>
      <c r="AE18" s="21"/>
      <c r="AF18" s="21"/>
      <c r="AG18" s="21">
        <v>53</v>
      </c>
      <c r="AH18" s="21"/>
      <c r="AI18" s="21"/>
      <c r="AJ18" s="21"/>
      <c r="AK18" s="21"/>
      <c r="AL18" s="21">
        <v>8</v>
      </c>
      <c r="AM18" s="21"/>
      <c r="AN18" s="21"/>
      <c r="AO18" s="21">
        <v>49</v>
      </c>
      <c r="AP18" s="21"/>
      <c r="AQ18" s="21"/>
      <c r="AR18" s="21"/>
      <c r="AS18" s="19">
        <f>SUM(D18:AR18)</f>
        <v>302</v>
      </c>
      <c r="AT18" s="22"/>
    </row>
    <row r="19" spans="1:46" x14ac:dyDescent="0.3">
      <c r="A19" s="38" t="s">
        <v>88</v>
      </c>
      <c r="B19" s="8" t="s">
        <v>7</v>
      </c>
      <c r="C19" s="9" t="s">
        <v>822</v>
      </c>
      <c r="D19" s="21">
        <v>55</v>
      </c>
      <c r="E19" s="21">
        <v>8</v>
      </c>
      <c r="F19" s="21">
        <v>19</v>
      </c>
      <c r="G19" s="21">
        <v>42</v>
      </c>
      <c r="H19" s="21"/>
      <c r="I19" s="21"/>
      <c r="J19" s="21"/>
      <c r="K19" s="21"/>
      <c r="L19" s="21"/>
      <c r="M19" s="21">
        <v>3</v>
      </c>
      <c r="N19" s="21">
        <f>8+8</f>
        <v>16</v>
      </c>
      <c r="O19" s="21"/>
      <c r="P19" s="21">
        <v>33</v>
      </c>
      <c r="Q19" s="21"/>
      <c r="R19" s="21"/>
      <c r="S19" s="21"/>
      <c r="T19" s="21"/>
      <c r="U19" s="21"/>
      <c r="V19" s="21">
        <v>8</v>
      </c>
      <c r="W19" s="21">
        <v>31</v>
      </c>
      <c r="X19" s="21"/>
      <c r="Y19" s="21"/>
      <c r="Z19" s="21"/>
      <c r="AA19" s="21"/>
      <c r="AB19" s="21"/>
      <c r="AC19" s="21">
        <v>18</v>
      </c>
      <c r="AD19" s="21">
        <v>8</v>
      </c>
      <c r="AE19" s="21">
        <v>27</v>
      </c>
      <c r="AF19" s="21"/>
      <c r="AG19" s="21"/>
      <c r="AH19" s="21"/>
      <c r="AI19" s="21"/>
      <c r="AJ19" s="21"/>
      <c r="AK19" s="21">
        <v>4</v>
      </c>
      <c r="AL19" s="21"/>
      <c r="AM19" s="21">
        <v>24</v>
      </c>
      <c r="AN19" s="21"/>
      <c r="AO19" s="21"/>
      <c r="AP19" s="21"/>
      <c r="AQ19" s="21"/>
      <c r="AR19" s="21"/>
      <c r="AS19" s="19">
        <f>SUM(D19:AR19)</f>
        <v>296</v>
      </c>
      <c r="AT19" s="22"/>
    </row>
    <row r="20" spans="1:46" x14ac:dyDescent="0.3">
      <c r="A20" s="38" t="s">
        <v>89</v>
      </c>
      <c r="B20" s="8" t="s">
        <v>29</v>
      </c>
      <c r="C20" s="9" t="s">
        <v>561</v>
      </c>
      <c r="D20" s="21"/>
      <c r="E20" s="21">
        <v>8</v>
      </c>
      <c r="F20" s="21"/>
      <c r="G20" s="21"/>
      <c r="H20" s="21">
        <v>57</v>
      </c>
      <c r="I20" s="21"/>
      <c r="J20" s="21"/>
      <c r="K20" s="21"/>
      <c r="L20" s="21"/>
      <c r="M20" s="21">
        <v>1</v>
      </c>
      <c r="N20" s="21">
        <v>8</v>
      </c>
      <c r="O20" s="21"/>
      <c r="P20" s="21"/>
      <c r="Q20" s="21">
        <v>49</v>
      </c>
      <c r="R20" s="21"/>
      <c r="S20" s="21"/>
      <c r="T20" s="21"/>
      <c r="U20" s="21"/>
      <c r="V20" s="21">
        <v>8</v>
      </c>
      <c r="W20" s="21"/>
      <c r="X20" s="21">
        <v>46</v>
      </c>
      <c r="Y20" s="21"/>
      <c r="Z20" s="21"/>
      <c r="AA20" s="21"/>
      <c r="AB20" s="21"/>
      <c r="AC20" s="21">
        <v>1</v>
      </c>
      <c r="AD20" s="21">
        <v>8</v>
      </c>
      <c r="AE20" s="21"/>
      <c r="AF20" s="21">
        <v>37</v>
      </c>
      <c r="AG20" s="21"/>
      <c r="AH20" s="21"/>
      <c r="AI20" s="21"/>
      <c r="AJ20" s="21"/>
      <c r="AK20" s="21"/>
      <c r="AL20" s="21">
        <v>8</v>
      </c>
      <c r="AM20" s="21">
        <v>18</v>
      </c>
      <c r="AN20" s="21">
        <v>46</v>
      </c>
      <c r="AO20" s="21"/>
      <c r="AP20" s="21"/>
      <c r="AQ20" s="21"/>
      <c r="AR20" s="21"/>
      <c r="AS20" s="19">
        <f>SUM(D20:AR20)</f>
        <v>295</v>
      </c>
    </row>
    <row r="21" spans="1:46" x14ac:dyDescent="0.3">
      <c r="A21" s="38" t="s">
        <v>91</v>
      </c>
      <c r="B21" s="8" t="s">
        <v>12</v>
      </c>
      <c r="C21" s="9" t="s">
        <v>13</v>
      </c>
      <c r="D21" s="21"/>
      <c r="E21" s="21">
        <f>8+8</f>
        <v>16</v>
      </c>
      <c r="F21" s="21"/>
      <c r="G21" s="21"/>
      <c r="H21" s="21">
        <v>52</v>
      </c>
      <c r="I21" s="21"/>
      <c r="J21" s="21"/>
      <c r="K21" s="21"/>
      <c r="L21" s="21"/>
      <c r="M21" s="21">
        <v>4</v>
      </c>
      <c r="N21" s="21"/>
      <c r="O21" s="21">
        <v>20</v>
      </c>
      <c r="P21" s="21">
        <v>41</v>
      </c>
      <c r="Q21" s="21"/>
      <c r="R21" s="21"/>
      <c r="S21" s="21"/>
      <c r="T21" s="21"/>
      <c r="U21" s="21"/>
      <c r="V21" s="21">
        <v>8</v>
      </c>
      <c r="W21" s="21"/>
      <c r="X21" s="21">
        <v>43</v>
      </c>
      <c r="Y21" s="21"/>
      <c r="Z21" s="21"/>
      <c r="AA21" s="21"/>
      <c r="AB21" s="21"/>
      <c r="AC21" s="21"/>
      <c r="AD21" s="21"/>
      <c r="AE21" s="21"/>
      <c r="AF21" s="21">
        <v>42</v>
      </c>
      <c r="AG21" s="21"/>
      <c r="AH21" s="21"/>
      <c r="AI21" s="21"/>
      <c r="AJ21" s="21"/>
      <c r="AK21" s="21"/>
      <c r="AL21" s="21"/>
      <c r="AM21" s="21"/>
      <c r="AN21" s="21">
        <v>41</v>
      </c>
      <c r="AO21" s="21"/>
      <c r="AP21" s="21"/>
      <c r="AQ21" s="21"/>
      <c r="AR21" s="21"/>
      <c r="AS21" s="19">
        <f t="shared" si="0"/>
        <v>267</v>
      </c>
    </row>
    <row r="22" spans="1:46" x14ac:dyDescent="0.3">
      <c r="A22" s="38" t="s">
        <v>92</v>
      </c>
      <c r="B22" s="8" t="s">
        <v>60</v>
      </c>
      <c r="C22" s="9" t="s">
        <v>61</v>
      </c>
      <c r="D22" s="21"/>
      <c r="E22" s="21"/>
      <c r="F22" s="21">
        <f>28+24</f>
        <v>52</v>
      </c>
      <c r="G22" s="21"/>
      <c r="H22" s="21"/>
      <c r="I22" s="21"/>
      <c r="J22" s="21"/>
      <c r="K22" s="21"/>
      <c r="L22" s="21"/>
      <c r="M22" s="21"/>
      <c r="N22" s="21"/>
      <c r="O22" s="21">
        <f>30+22</f>
        <v>52</v>
      </c>
      <c r="P22" s="21"/>
      <c r="Q22" s="21"/>
      <c r="R22" s="21"/>
      <c r="S22" s="21"/>
      <c r="T22" s="21"/>
      <c r="U22" s="21"/>
      <c r="V22" s="21">
        <v>8</v>
      </c>
      <c r="W22" s="21">
        <f>28+26</f>
        <v>54</v>
      </c>
      <c r="X22" s="21"/>
      <c r="Y22" s="21"/>
      <c r="Z22" s="21"/>
      <c r="AA22" s="21"/>
      <c r="AB22" s="21"/>
      <c r="AC22" s="21"/>
      <c r="AD22" s="21">
        <v>8</v>
      </c>
      <c r="AE22" s="21">
        <f>31+18</f>
        <v>49</v>
      </c>
      <c r="AF22" s="21"/>
      <c r="AG22" s="21"/>
      <c r="AH22" s="21"/>
      <c r="AI22" s="21"/>
      <c r="AJ22" s="21"/>
      <c r="AK22" s="21"/>
      <c r="AL22" s="21">
        <v>8</v>
      </c>
      <c r="AM22" s="21">
        <v>20</v>
      </c>
      <c r="AN22" s="21"/>
      <c r="AO22" s="21"/>
      <c r="AP22" s="21"/>
      <c r="AQ22" s="21"/>
      <c r="AR22" s="21"/>
      <c r="AS22" s="19">
        <f t="shared" si="0"/>
        <v>251</v>
      </c>
      <c r="AT22" s="22"/>
    </row>
    <row r="23" spans="1:46" x14ac:dyDescent="0.3">
      <c r="A23" s="38" t="s">
        <v>94</v>
      </c>
      <c r="B23" s="8" t="s">
        <v>198</v>
      </c>
      <c r="C23" s="9" t="s">
        <v>564</v>
      </c>
      <c r="D23" s="21"/>
      <c r="E23" s="21">
        <v>8</v>
      </c>
      <c r="F23" s="21"/>
      <c r="G23" s="21">
        <v>37</v>
      </c>
      <c r="H23" s="21"/>
      <c r="I23" s="21"/>
      <c r="J23" s="21"/>
      <c r="K23" s="21"/>
      <c r="L23" s="21"/>
      <c r="M23" s="21"/>
      <c r="N23" s="21"/>
      <c r="O23" s="21">
        <v>20</v>
      </c>
      <c r="P23" s="21">
        <v>39</v>
      </c>
      <c r="Q23" s="21"/>
      <c r="R23" s="21"/>
      <c r="S23" s="21"/>
      <c r="T23" s="21"/>
      <c r="U23" s="21"/>
      <c r="V23" s="21">
        <v>8</v>
      </c>
      <c r="W23" s="21"/>
      <c r="X23" s="21">
        <v>33</v>
      </c>
      <c r="Y23" s="21"/>
      <c r="Z23" s="21"/>
      <c r="AA23" s="21"/>
      <c r="AB23" s="21"/>
      <c r="AC23" s="21"/>
      <c r="AD23" s="21"/>
      <c r="AE23" s="21">
        <f>32+19</f>
        <v>51</v>
      </c>
      <c r="AF23" s="21"/>
      <c r="AG23" s="21"/>
      <c r="AH23" s="21"/>
      <c r="AI23" s="21"/>
      <c r="AJ23" s="21"/>
      <c r="AK23" s="21"/>
      <c r="AL23" s="21">
        <v>8</v>
      </c>
      <c r="AM23" s="21"/>
      <c r="AN23" s="21">
        <v>38</v>
      </c>
      <c r="AO23" s="21"/>
      <c r="AP23" s="21"/>
      <c r="AQ23" s="21"/>
      <c r="AR23" s="21"/>
      <c r="AS23" s="19">
        <f t="shared" si="0"/>
        <v>242</v>
      </c>
    </row>
    <row r="24" spans="1:46" x14ac:dyDescent="0.3">
      <c r="A24" s="38" t="s">
        <v>95</v>
      </c>
      <c r="B24" s="8" t="s">
        <v>207</v>
      </c>
      <c r="C24" s="9" t="s">
        <v>701</v>
      </c>
      <c r="D24" s="21"/>
      <c r="E24" s="21"/>
      <c r="F24" s="21">
        <f>31+18</f>
        <v>49</v>
      </c>
      <c r="G24" s="21"/>
      <c r="H24" s="21"/>
      <c r="I24" s="21"/>
      <c r="J24" s="21"/>
      <c r="K24" s="21"/>
      <c r="L24" s="21"/>
      <c r="M24" s="21"/>
      <c r="N24" s="21"/>
      <c r="O24" s="21"/>
      <c r="P24" s="21">
        <v>47</v>
      </c>
      <c r="Q24" s="21"/>
      <c r="R24" s="21"/>
      <c r="S24" s="21"/>
      <c r="T24" s="21"/>
      <c r="U24" s="21"/>
      <c r="V24" s="21">
        <v>8</v>
      </c>
      <c r="W24" s="21"/>
      <c r="X24" s="21"/>
      <c r="Y24" s="21">
        <v>50</v>
      </c>
      <c r="Z24" s="21"/>
      <c r="AA24" s="21"/>
      <c r="AB24" s="21"/>
      <c r="AC24" s="21"/>
      <c r="AD24" s="21"/>
      <c r="AE24" s="21"/>
      <c r="AF24" s="21">
        <v>40</v>
      </c>
      <c r="AG24" s="21"/>
      <c r="AH24" s="21"/>
      <c r="AI24" s="21"/>
      <c r="AJ24" s="21"/>
      <c r="AK24" s="21"/>
      <c r="AL24" s="21"/>
      <c r="AM24" s="21"/>
      <c r="AN24" s="21">
        <v>43</v>
      </c>
      <c r="AO24" s="21"/>
      <c r="AP24" s="21"/>
      <c r="AQ24" s="21"/>
      <c r="AR24" s="21"/>
      <c r="AS24" s="19">
        <f t="shared" si="0"/>
        <v>237</v>
      </c>
    </row>
    <row r="25" spans="1:46" x14ac:dyDescent="0.3">
      <c r="A25" s="38" t="s">
        <v>96</v>
      </c>
      <c r="B25" s="8" t="s">
        <v>44</v>
      </c>
      <c r="C25" s="9" t="s">
        <v>591</v>
      </c>
      <c r="D25" s="21"/>
      <c r="E25" s="21">
        <v>8</v>
      </c>
      <c r="F25" s="21"/>
      <c r="G25" s="21">
        <v>45</v>
      </c>
      <c r="H25" s="21"/>
      <c r="I25" s="21"/>
      <c r="J25" s="21"/>
      <c r="K25" s="21"/>
      <c r="L25" s="21"/>
      <c r="M25" s="21"/>
      <c r="N25" s="21">
        <v>8</v>
      </c>
      <c r="O25" s="21"/>
      <c r="P25" s="21">
        <v>35</v>
      </c>
      <c r="Q25" s="21"/>
      <c r="R25" s="21"/>
      <c r="S25" s="21"/>
      <c r="T25" s="21"/>
      <c r="U25" s="21"/>
      <c r="V25" s="21">
        <v>8</v>
      </c>
      <c r="W25" s="21">
        <v>31</v>
      </c>
      <c r="X25" s="21"/>
      <c r="Y25" s="21"/>
      <c r="Z25" s="21"/>
      <c r="AA25" s="21"/>
      <c r="AB25" s="21"/>
      <c r="AC25" s="21"/>
      <c r="AD25" s="21">
        <v>8</v>
      </c>
      <c r="AE25" s="21">
        <v>30</v>
      </c>
      <c r="AF25" s="21"/>
      <c r="AG25" s="21"/>
      <c r="AH25" s="21"/>
      <c r="AI25" s="21"/>
      <c r="AJ25" s="21"/>
      <c r="AK25" s="21"/>
      <c r="AL25" s="21"/>
      <c r="AM25" s="21">
        <f>29+19</f>
        <v>48</v>
      </c>
      <c r="AN25" s="21"/>
      <c r="AO25" s="21"/>
      <c r="AP25" s="21"/>
      <c r="AQ25" s="21"/>
      <c r="AR25" s="21"/>
      <c r="AS25" s="19">
        <f t="shared" si="0"/>
        <v>221</v>
      </c>
    </row>
    <row r="26" spans="1:46" x14ac:dyDescent="0.3">
      <c r="A26" s="38" t="s">
        <v>97</v>
      </c>
      <c r="B26" s="24" t="s">
        <v>374</v>
      </c>
      <c r="C26" s="9" t="s">
        <v>821</v>
      </c>
      <c r="D26" s="21"/>
      <c r="E26" s="21"/>
      <c r="F26" s="21"/>
      <c r="G26" s="21">
        <v>46</v>
      </c>
      <c r="H26" s="21"/>
      <c r="I26" s="21"/>
      <c r="J26" s="21"/>
      <c r="K26" s="21"/>
      <c r="L26" s="21"/>
      <c r="M26" s="21">
        <v>6</v>
      </c>
      <c r="N26" s="21"/>
      <c r="O26" s="21"/>
      <c r="P26" s="21">
        <v>44</v>
      </c>
      <c r="Q26" s="21"/>
      <c r="R26" s="21"/>
      <c r="S26" s="21"/>
      <c r="T26" s="21"/>
      <c r="U26" s="21">
        <v>18</v>
      </c>
      <c r="V26" s="21"/>
      <c r="W26" s="21"/>
      <c r="X26" s="21">
        <v>44</v>
      </c>
      <c r="Y26" s="21"/>
      <c r="Z26" s="21"/>
      <c r="AA26" s="21"/>
      <c r="AB26" s="21"/>
      <c r="AC26" s="21"/>
      <c r="AD26" s="21"/>
      <c r="AE26" s="21"/>
      <c r="AF26" s="21">
        <v>34</v>
      </c>
      <c r="AG26" s="21"/>
      <c r="AH26" s="21"/>
      <c r="AI26" s="21"/>
      <c r="AJ26" s="21"/>
      <c r="AK26" s="21"/>
      <c r="AL26" s="21"/>
      <c r="AM26" s="21">
        <v>23</v>
      </c>
      <c r="AN26" s="21"/>
      <c r="AO26" s="21"/>
      <c r="AP26" s="21"/>
      <c r="AQ26" s="21"/>
      <c r="AR26" s="21"/>
      <c r="AS26" s="19">
        <f t="shared" si="0"/>
        <v>215</v>
      </c>
    </row>
    <row r="27" spans="1:46" x14ac:dyDescent="0.3">
      <c r="A27" s="38" t="s">
        <v>98</v>
      </c>
      <c r="B27" s="8" t="s">
        <v>20</v>
      </c>
      <c r="C27" s="9" t="s">
        <v>21</v>
      </c>
      <c r="D27" s="21"/>
      <c r="E27" s="21">
        <v>8</v>
      </c>
      <c r="F27" s="21"/>
      <c r="G27" s="21">
        <v>41</v>
      </c>
      <c r="H27" s="21"/>
      <c r="I27" s="21"/>
      <c r="J27" s="21"/>
      <c r="K27" s="21"/>
      <c r="L27" s="21"/>
      <c r="M27" s="21"/>
      <c r="N27" s="21">
        <v>8</v>
      </c>
      <c r="O27" s="21"/>
      <c r="P27" s="21">
        <v>45</v>
      </c>
      <c r="Q27" s="21"/>
      <c r="R27" s="21"/>
      <c r="S27" s="21"/>
      <c r="T27" s="21"/>
      <c r="U27" s="21"/>
      <c r="V27" s="21">
        <v>8</v>
      </c>
      <c r="W27" s="21"/>
      <c r="X27" s="21">
        <v>41</v>
      </c>
      <c r="Y27" s="21"/>
      <c r="Z27" s="21"/>
      <c r="AA27" s="21"/>
      <c r="AB27" s="21"/>
      <c r="AC27" s="21"/>
      <c r="AD27" s="21"/>
      <c r="AE27" s="21"/>
      <c r="AF27" s="21">
        <v>35</v>
      </c>
      <c r="AG27" s="21"/>
      <c r="AH27" s="21"/>
      <c r="AI27" s="21"/>
      <c r="AJ27" s="21"/>
      <c r="AK27" s="21"/>
      <c r="AL27" s="21"/>
      <c r="AM27" s="21">
        <v>27</v>
      </c>
      <c r="AN27" s="21"/>
      <c r="AO27" s="21"/>
      <c r="AP27" s="21"/>
      <c r="AQ27" s="21"/>
      <c r="AR27" s="21"/>
      <c r="AS27" s="19">
        <f t="shared" si="0"/>
        <v>213</v>
      </c>
    </row>
    <row r="28" spans="1:46" x14ac:dyDescent="0.3">
      <c r="A28" s="38" t="s">
        <v>99</v>
      </c>
      <c r="B28" s="8" t="s">
        <v>590</v>
      </c>
      <c r="C28" s="9" t="s">
        <v>569</v>
      </c>
      <c r="D28" s="21"/>
      <c r="E28" s="21">
        <f>8+8</f>
        <v>16</v>
      </c>
      <c r="F28" s="21"/>
      <c r="G28" s="21"/>
      <c r="H28" s="21"/>
      <c r="I28" s="21"/>
      <c r="J28" s="21"/>
      <c r="K28" s="21"/>
      <c r="L28" s="21"/>
      <c r="M28" s="21"/>
      <c r="N28" s="21">
        <f>8+8</f>
        <v>16</v>
      </c>
      <c r="O28" s="21"/>
      <c r="P28" s="21"/>
      <c r="Q28" s="21"/>
      <c r="R28" s="21"/>
      <c r="S28" s="21"/>
      <c r="T28" s="21"/>
      <c r="U28" s="21"/>
      <c r="V28" s="21">
        <f>8+8</f>
        <v>16</v>
      </c>
      <c r="W28" s="21">
        <v>21</v>
      </c>
      <c r="X28" s="21"/>
      <c r="Y28" s="21"/>
      <c r="Z28" s="21"/>
      <c r="AA28" s="21"/>
      <c r="AB28" s="21"/>
      <c r="AC28" s="21">
        <f>6+4</f>
        <v>10</v>
      </c>
      <c r="AD28" s="21">
        <v>8</v>
      </c>
      <c r="AE28" s="21">
        <v>18</v>
      </c>
      <c r="AF28" s="21">
        <v>39</v>
      </c>
      <c r="AG28" s="21"/>
      <c r="AH28" s="21"/>
      <c r="AI28" s="21"/>
      <c r="AJ28" s="21"/>
      <c r="AK28" s="21">
        <v>2</v>
      </c>
      <c r="AL28" s="21">
        <v>8</v>
      </c>
      <c r="AM28" s="21">
        <v>25</v>
      </c>
      <c r="AN28" s="21">
        <v>34</v>
      </c>
      <c r="AO28" s="21"/>
      <c r="AP28" s="21"/>
      <c r="AQ28" s="21"/>
      <c r="AR28" s="21"/>
      <c r="AS28" s="19">
        <f t="shared" si="0"/>
        <v>213</v>
      </c>
    </row>
    <row r="29" spans="1:46" x14ac:dyDescent="0.3">
      <c r="A29" s="38" t="s">
        <v>100</v>
      </c>
      <c r="B29" s="8" t="s">
        <v>191</v>
      </c>
      <c r="C29" s="9" t="s">
        <v>558</v>
      </c>
      <c r="D29" s="21"/>
      <c r="E29" s="21"/>
      <c r="F29" s="21">
        <f>27+24</f>
        <v>51</v>
      </c>
      <c r="G29" s="21"/>
      <c r="H29" s="21"/>
      <c r="I29" s="21"/>
      <c r="J29" s="21"/>
      <c r="K29" s="21"/>
      <c r="L29" s="21"/>
      <c r="M29" s="21"/>
      <c r="N29" s="21"/>
      <c r="O29" s="21">
        <f>24+22</f>
        <v>46</v>
      </c>
      <c r="P29" s="21"/>
      <c r="Q29" s="21"/>
      <c r="R29" s="21"/>
      <c r="S29" s="21"/>
      <c r="T29" s="21"/>
      <c r="U29" s="21"/>
      <c r="V29" s="21"/>
      <c r="W29" s="21">
        <f>29+25</f>
        <v>54</v>
      </c>
      <c r="X29" s="21"/>
      <c r="Y29" s="21"/>
      <c r="Z29" s="21"/>
      <c r="AA29" s="21"/>
      <c r="AB29" s="21"/>
      <c r="AC29" s="21">
        <v>10</v>
      </c>
      <c r="AD29" s="21"/>
      <c r="AE29" s="21">
        <f>23+20</f>
        <v>43</v>
      </c>
      <c r="AF29" s="21"/>
      <c r="AG29" s="21"/>
      <c r="AH29" s="21"/>
      <c r="AI29" s="21"/>
      <c r="AJ29" s="21"/>
      <c r="AK29" s="21"/>
      <c r="AL29" s="21">
        <v>8</v>
      </c>
      <c r="AM29" s="21"/>
      <c r="AN29" s="21"/>
      <c r="AO29" s="21"/>
      <c r="AP29" s="21"/>
      <c r="AQ29" s="21"/>
      <c r="AR29" s="21"/>
      <c r="AS29" s="19">
        <f t="shared" si="0"/>
        <v>212</v>
      </c>
    </row>
    <row r="30" spans="1:46" s="28" customFormat="1" x14ac:dyDescent="0.3">
      <c r="A30" s="38" t="s">
        <v>101</v>
      </c>
      <c r="B30" s="25" t="s">
        <v>52</v>
      </c>
      <c r="C30" s="26" t="s">
        <v>375</v>
      </c>
      <c r="D30" s="27"/>
      <c r="E30" s="27">
        <v>8</v>
      </c>
      <c r="F30" s="27"/>
      <c r="G30" s="27">
        <f>38+35</f>
        <v>73</v>
      </c>
      <c r="H30" s="27"/>
      <c r="I30" s="27"/>
      <c r="J30" s="27"/>
      <c r="K30" s="27"/>
      <c r="L30" s="27"/>
      <c r="M30" s="27"/>
      <c r="N30" s="27"/>
      <c r="O30" s="27">
        <v>18</v>
      </c>
      <c r="P30" s="27">
        <v>38</v>
      </c>
      <c r="Q30" s="27"/>
      <c r="R30" s="27"/>
      <c r="S30" s="27"/>
      <c r="T30" s="27"/>
      <c r="U30" s="27"/>
      <c r="V30" s="27">
        <v>8</v>
      </c>
      <c r="W30" s="27"/>
      <c r="X30" s="27">
        <v>34</v>
      </c>
      <c r="Y30" s="27"/>
      <c r="Z30" s="27"/>
      <c r="AA30" s="27"/>
      <c r="AB30" s="27"/>
      <c r="AC30" s="27"/>
      <c r="AD30" s="27">
        <v>8</v>
      </c>
      <c r="AE30" s="27">
        <v>23</v>
      </c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9">
        <f t="shared" si="0"/>
        <v>210</v>
      </c>
    </row>
    <row r="31" spans="1:46" x14ac:dyDescent="0.3">
      <c r="A31" s="38" t="s">
        <v>102</v>
      </c>
      <c r="B31" s="8" t="s">
        <v>24</v>
      </c>
      <c r="C31" s="9" t="s">
        <v>25</v>
      </c>
      <c r="D31" s="21"/>
      <c r="E31" s="21">
        <v>8</v>
      </c>
      <c r="F31" s="21"/>
      <c r="G31" s="21"/>
      <c r="H31" s="21"/>
      <c r="I31" s="21"/>
      <c r="J31" s="21"/>
      <c r="K31" s="21"/>
      <c r="L31" s="21"/>
      <c r="M31" s="21"/>
      <c r="N31" s="21"/>
      <c r="O31" s="21">
        <v>32</v>
      </c>
      <c r="P31" s="21"/>
      <c r="Q31" s="21"/>
      <c r="R31" s="21"/>
      <c r="S31" s="21"/>
      <c r="T31" s="21"/>
      <c r="U31" s="21">
        <v>8</v>
      </c>
      <c r="V31" s="21"/>
      <c r="W31" s="21"/>
      <c r="X31" s="21">
        <v>36</v>
      </c>
      <c r="Y31" s="21"/>
      <c r="Z31" s="21"/>
      <c r="AA31" s="21"/>
      <c r="AB31" s="21"/>
      <c r="AC31" s="21">
        <f>12+2</f>
        <v>14</v>
      </c>
      <c r="AD31" s="21">
        <v>8</v>
      </c>
      <c r="AE31" s="21">
        <v>28</v>
      </c>
      <c r="AF31" s="21"/>
      <c r="AG31" s="21"/>
      <c r="AH31" s="21"/>
      <c r="AI31" s="21"/>
      <c r="AJ31" s="21"/>
      <c r="AK31" s="21">
        <v>24</v>
      </c>
      <c r="AL31" s="21">
        <v>8</v>
      </c>
      <c r="AM31" s="21">
        <v>32</v>
      </c>
      <c r="AN31" s="21"/>
      <c r="AO31" s="21"/>
      <c r="AP31" s="21"/>
      <c r="AQ31" s="21"/>
      <c r="AR31" s="21"/>
      <c r="AS31" s="19">
        <f t="shared" si="0"/>
        <v>198</v>
      </c>
    </row>
    <row r="32" spans="1:46" s="22" customFormat="1" x14ac:dyDescent="0.3">
      <c r="A32" s="38" t="s">
        <v>103</v>
      </c>
      <c r="B32" s="8" t="s">
        <v>2</v>
      </c>
      <c r="C32" s="9" t="s">
        <v>3</v>
      </c>
      <c r="D32" s="21"/>
      <c r="E32" s="21"/>
      <c r="F32" s="21"/>
      <c r="G32" s="21">
        <v>43</v>
      </c>
      <c r="H32" s="21"/>
      <c r="I32" s="21"/>
      <c r="J32" s="21"/>
      <c r="K32" s="21"/>
      <c r="L32" s="21"/>
      <c r="M32" s="21"/>
      <c r="N32" s="21"/>
      <c r="O32" s="21"/>
      <c r="P32" s="21">
        <v>34</v>
      </c>
      <c r="Q32" s="21"/>
      <c r="R32" s="21"/>
      <c r="S32" s="21"/>
      <c r="T32" s="21"/>
      <c r="U32" s="21"/>
      <c r="V32" s="21"/>
      <c r="W32" s="21">
        <v>32</v>
      </c>
      <c r="X32" s="21"/>
      <c r="Y32" s="21"/>
      <c r="Z32" s="21"/>
      <c r="AA32" s="21"/>
      <c r="AB32" s="21"/>
      <c r="AC32" s="21"/>
      <c r="AD32" s="21"/>
      <c r="AE32" s="21"/>
      <c r="AF32" s="21">
        <v>43</v>
      </c>
      <c r="AG32" s="21"/>
      <c r="AH32" s="21"/>
      <c r="AI32" s="21"/>
      <c r="AJ32" s="21"/>
      <c r="AK32" s="21"/>
      <c r="AL32" s="21"/>
      <c r="AM32" s="21"/>
      <c r="AN32" s="21">
        <v>37</v>
      </c>
      <c r="AO32" s="21"/>
      <c r="AP32" s="21"/>
      <c r="AQ32" s="21"/>
      <c r="AR32" s="21"/>
      <c r="AS32" s="19">
        <f t="shared" si="0"/>
        <v>189</v>
      </c>
    </row>
    <row r="33" spans="1:45" x14ac:dyDescent="0.3">
      <c r="A33" s="38" t="s">
        <v>104</v>
      </c>
      <c r="B33" s="8" t="s">
        <v>192</v>
      </c>
      <c r="C33" s="9" t="s">
        <v>36</v>
      </c>
      <c r="D33" s="21"/>
      <c r="E33" s="21">
        <v>8</v>
      </c>
      <c r="F33" s="21">
        <v>32</v>
      </c>
      <c r="G33" s="21"/>
      <c r="H33" s="21"/>
      <c r="I33" s="21"/>
      <c r="J33" s="21"/>
      <c r="K33" s="21"/>
      <c r="L33" s="21"/>
      <c r="M33" s="21"/>
      <c r="N33" s="21"/>
      <c r="O33" s="21"/>
      <c r="P33" s="21">
        <v>37</v>
      </c>
      <c r="Q33" s="21"/>
      <c r="R33" s="21"/>
      <c r="S33" s="21"/>
      <c r="T33" s="21"/>
      <c r="U33" s="21"/>
      <c r="V33" s="21"/>
      <c r="W33" s="21"/>
      <c r="X33" s="21">
        <v>35</v>
      </c>
      <c r="Y33" s="21"/>
      <c r="Z33" s="21"/>
      <c r="AA33" s="21"/>
      <c r="AB33" s="21"/>
      <c r="AC33" s="21"/>
      <c r="AD33" s="21"/>
      <c r="AE33" s="21">
        <v>30</v>
      </c>
      <c r="AF33" s="21"/>
      <c r="AG33" s="21"/>
      <c r="AH33" s="21"/>
      <c r="AI33" s="21"/>
      <c r="AJ33" s="21"/>
      <c r="AK33" s="21"/>
      <c r="AL33" s="21"/>
      <c r="AM33" s="21">
        <v>26</v>
      </c>
      <c r="AN33" s="21"/>
      <c r="AO33" s="21"/>
      <c r="AP33" s="21"/>
      <c r="AQ33" s="21"/>
      <c r="AR33" s="21"/>
      <c r="AS33" s="19">
        <f t="shared" si="0"/>
        <v>168</v>
      </c>
    </row>
    <row r="34" spans="1:45" x14ac:dyDescent="0.3">
      <c r="A34" s="38" t="s">
        <v>105</v>
      </c>
      <c r="B34" s="8" t="s">
        <v>18</v>
      </c>
      <c r="C34" s="9" t="s">
        <v>19</v>
      </c>
      <c r="D34" s="21"/>
      <c r="E34" s="21"/>
      <c r="F34" s="21">
        <v>28</v>
      </c>
      <c r="G34" s="21"/>
      <c r="H34" s="21"/>
      <c r="I34" s="21"/>
      <c r="J34" s="21"/>
      <c r="K34" s="21"/>
      <c r="L34" s="21"/>
      <c r="M34" s="21"/>
      <c r="N34" s="21">
        <v>8</v>
      </c>
      <c r="O34" s="21">
        <v>27</v>
      </c>
      <c r="P34" s="21"/>
      <c r="Q34" s="21"/>
      <c r="R34" s="21"/>
      <c r="S34" s="21"/>
      <c r="T34" s="21"/>
      <c r="U34" s="21"/>
      <c r="V34" s="21">
        <v>8</v>
      </c>
      <c r="W34" s="21">
        <v>24</v>
      </c>
      <c r="X34" s="21"/>
      <c r="Y34" s="21"/>
      <c r="Z34" s="21"/>
      <c r="AA34" s="21"/>
      <c r="AB34" s="21"/>
      <c r="AC34" s="21"/>
      <c r="AD34" s="21"/>
      <c r="AE34" s="21">
        <v>32</v>
      </c>
      <c r="AF34" s="21"/>
      <c r="AG34" s="21"/>
      <c r="AH34" s="21"/>
      <c r="AI34" s="21"/>
      <c r="AJ34" s="21"/>
      <c r="AK34" s="21"/>
      <c r="AL34" s="21">
        <v>8</v>
      </c>
      <c r="AM34" s="21"/>
      <c r="AN34" s="21">
        <v>33</v>
      </c>
      <c r="AO34" s="21"/>
      <c r="AP34" s="21"/>
      <c r="AQ34" s="21"/>
      <c r="AR34" s="21"/>
      <c r="AS34" s="19">
        <f t="shared" si="0"/>
        <v>168</v>
      </c>
    </row>
    <row r="35" spans="1:45" x14ac:dyDescent="0.3">
      <c r="A35" s="38" t="s">
        <v>106</v>
      </c>
      <c r="B35" s="8" t="s">
        <v>62</v>
      </c>
      <c r="C35" s="9" t="s">
        <v>63</v>
      </c>
      <c r="D35" s="21"/>
      <c r="E35" s="21">
        <v>8</v>
      </c>
      <c r="F35" s="21">
        <v>22</v>
      </c>
      <c r="G35" s="21"/>
      <c r="H35" s="21"/>
      <c r="I35" s="21"/>
      <c r="J35" s="21"/>
      <c r="K35" s="21"/>
      <c r="L35" s="21"/>
      <c r="M35" s="21"/>
      <c r="N35" s="21">
        <v>8</v>
      </c>
      <c r="O35" s="21">
        <v>24</v>
      </c>
      <c r="P35" s="21"/>
      <c r="Q35" s="21"/>
      <c r="R35" s="21"/>
      <c r="S35" s="21"/>
      <c r="T35" s="21"/>
      <c r="U35" s="21"/>
      <c r="V35" s="21">
        <v>8</v>
      </c>
      <c r="W35" s="21">
        <v>19</v>
      </c>
      <c r="X35" s="21"/>
      <c r="Y35" s="21"/>
      <c r="Z35" s="21"/>
      <c r="AA35" s="21"/>
      <c r="AB35" s="21"/>
      <c r="AC35" s="21"/>
      <c r="AD35" s="21">
        <f>8+8</f>
        <v>16</v>
      </c>
      <c r="AE35" s="21"/>
      <c r="AF35" s="21"/>
      <c r="AG35" s="21"/>
      <c r="AH35" s="21"/>
      <c r="AI35" s="21"/>
      <c r="AJ35" s="21"/>
      <c r="AK35" s="21"/>
      <c r="AL35" s="21">
        <v>8</v>
      </c>
      <c r="AM35" s="21">
        <f>31+17</f>
        <v>48</v>
      </c>
      <c r="AN35" s="21"/>
      <c r="AO35" s="21"/>
      <c r="AP35" s="21"/>
      <c r="AQ35" s="21"/>
      <c r="AR35" s="21"/>
      <c r="AS35" s="19">
        <f t="shared" si="0"/>
        <v>161</v>
      </c>
    </row>
    <row r="36" spans="1:45" x14ac:dyDescent="0.3">
      <c r="A36" s="38" t="s">
        <v>108</v>
      </c>
      <c r="B36" s="8" t="s">
        <v>56</v>
      </c>
      <c r="C36" s="9" t="s">
        <v>57</v>
      </c>
      <c r="D36" s="21"/>
      <c r="E36" s="21">
        <v>8</v>
      </c>
      <c r="F36" s="21">
        <v>26</v>
      </c>
      <c r="G36" s="21"/>
      <c r="H36" s="21"/>
      <c r="I36" s="21"/>
      <c r="J36" s="21"/>
      <c r="K36" s="21"/>
      <c r="L36" s="21"/>
      <c r="M36" s="21"/>
      <c r="N36" s="21">
        <v>8</v>
      </c>
      <c r="O36" s="21">
        <v>27</v>
      </c>
      <c r="P36" s="21"/>
      <c r="Q36" s="21"/>
      <c r="R36" s="21"/>
      <c r="S36" s="21"/>
      <c r="T36" s="21"/>
      <c r="U36" s="21"/>
      <c r="V36" s="21">
        <v>8</v>
      </c>
      <c r="W36" s="21">
        <v>29</v>
      </c>
      <c r="X36" s="21"/>
      <c r="Y36" s="21"/>
      <c r="Z36" s="21"/>
      <c r="AA36" s="21"/>
      <c r="AB36" s="21"/>
      <c r="AC36" s="21"/>
      <c r="AD36" s="21"/>
      <c r="AE36" s="21">
        <v>21</v>
      </c>
      <c r="AF36" s="21"/>
      <c r="AG36" s="21"/>
      <c r="AH36" s="21"/>
      <c r="AI36" s="21"/>
      <c r="AJ36" s="21"/>
      <c r="AK36" s="21"/>
      <c r="AL36" s="21"/>
      <c r="AM36" s="21">
        <v>27</v>
      </c>
      <c r="AN36" s="21"/>
      <c r="AO36" s="21"/>
      <c r="AP36" s="21"/>
      <c r="AQ36" s="21"/>
      <c r="AR36" s="21"/>
      <c r="AS36" s="19">
        <f t="shared" ref="AS36:AS67" si="1">SUM(D36:AR36)</f>
        <v>154</v>
      </c>
    </row>
    <row r="37" spans="1:45" x14ac:dyDescent="0.3">
      <c r="A37" s="38" t="s">
        <v>109</v>
      </c>
      <c r="B37" s="25" t="s">
        <v>371</v>
      </c>
      <c r="C37" s="26" t="s">
        <v>365</v>
      </c>
      <c r="D37" s="27"/>
      <c r="E37" s="27"/>
      <c r="F37" s="27"/>
      <c r="G37" s="27">
        <v>47</v>
      </c>
      <c r="H37" s="27"/>
      <c r="I37" s="27"/>
      <c r="J37" s="27"/>
      <c r="K37" s="27"/>
      <c r="L37" s="27"/>
      <c r="M37" s="27"/>
      <c r="N37" s="27"/>
      <c r="O37" s="27"/>
      <c r="P37" s="27"/>
      <c r="Q37" s="27">
        <v>55</v>
      </c>
      <c r="R37" s="27"/>
      <c r="S37" s="27"/>
      <c r="T37" s="27"/>
      <c r="U37" s="27"/>
      <c r="V37" s="27"/>
      <c r="W37" s="27"/>
      <c r="X37" s="27"/>
      <c r="Y37" s="27">
        <v>49</v>
      </c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9">
        <f t="shared" si="1"/>
        <v>151</v>
      </c>
    </row>
    <row r="38" spans="1:45" x14ac:dyDescent="0.3">
      <c r="A38" s="38" t="s">
        <v>110</v>
      </c>
      <c r="B38" s="10" t="s">
        <v>66</v>
      </c>
      <c r="C38" s="9" t="s">
        <v>65</v>
      </c>
      <c r="D38" s="21"/>
      <c r="E38" s="21"/>
      <c r="F38" s="21"/>
      <c r="G38" s="21">
        <v>33</v>
      </c>
      <c r="H38" s="21"/>
      <c r="I38" s="21"/>
      <c r="J38" s="21"/>
      <c r="K38" s="21"/>
      <c r="L38" s="21"/>
      <c r="M38" s="21"/>
      <c r="N38" s="21"/>
      <c r="O38" s="21">
        <v>28</v>
      </c>
      <c r="P38" s="21"/>
      <c r="Q38" s="21"/>
      <c r="R38" s="21"/>
      <c r="S38" s="21"/>
      <c r="T38" s="21"/>
      <c r="U38" s="21">
        <v>4</v>
      </c>
      <c r="V38" s="21"/>
      <c r="W38" s="21">
        <v>30</v>
      </c>
      <c r="X38" s="21"/>
      <c r="Y38" s="21"/>
      <c r="Z38" s="21"/>
      <c r="AA38" s="21"/>
      <c r="AB38" s="21"/>
      <c r="AC38" s="21"/>
      <c r="AD38" s="21"/>
      <c r="AE38" s="21">
        <v>26</v>
      </c>
      <c r="AF38" s="21"/>
      <c r="AG38" s="21"/>
      <c r="AH38" s="21"/>
      <c r="AI38" s="21"/>
      <c r="AJ38" s="21"/>
      <c r="AK38" s="21"/>
      <c r="AL38" s="21"/>
      <c r="AM38" s="21">
        <v>30</v>
      </c>
      <c r="AN38" s="21"/>
      <c r="AO38" s="21"/>
      <c r="AP38" s="21"/>
      <c r="AQ38" s="21"/>
      <c r="AR38" s="21"/>
      <c r="AS38" s="19">
        <f t="shared" si="1"/>
        <v>151</v>
      </c>
    </row>
    <row r="39" spans="1:45" x14ac:dyDescent="0.3">
      <c r="A39" s="38" t="s">
        <v>111</v>
      </c>
      <c r="B39" s="25" t="s">
        <v>45</v>
      </c>
      <c r="C39" s="26" t="s">
        <v>46</v>
      </c>
      <c r="D39" s="27"/>
      <c r="E39" s="27"/>
      <c r="F39" s="27"/>
      <c r="G39" s="27">
        <v>39</v>
      </c>
      <c r="H39" s="27"/>
      <c r="I39" s="27"/>
      <c r="J39" s="27"/>
      <c r="K39" s="27"/>
      <c r="L39" s="27"/>
      <c r="M39" s="27"/>
      <c r="N39" s="27"/>
      <c r="O39" s="27"/>
      <c r="P39" s="27">
        <v>48</v>
      </c>
      <c r="Q39" s="27"/>
      <c r="R39" s="27"/>
      <c r="S39" s="27"/>
      <c r="T39" s="27"/>
      <c r="U39" s="27">
        <v>10</v>
      </c>
      <c r="V39" s="27"/>
      <c r="W39" s="27"/>
      <c r="X39" s="27"/>
      <c r="Y39" s="27">
        <v>51</v>
      </c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9">
        <f t="shared" si="1"/>
        <v>148</v>
      </c>
    </row>
    <row r="40" spans="1:45" x14ac:dyDescent="0.3">
      <c r="A40" s="38" t="s">
        <v>112</v>
      </c>
      <c r="B40" s="8" t="s">
        <v>586</v>
      </c>
      <c r="C40" s="9" t="s">
        <v>584</v>
      </c>
      <c r="D40" s="21">
        <v>12</v>
      </c>
      <c r="E40" s="21">
        <v>8</v>
      </c>
      <c r="F40" s="21">
        <v>19</v>
      </c>
      <c r="G40" s="21"/>
      <c r="H40" s="21"/>
      <c r="I40" s="21"/>
      <c r="J40" s="21"/>
      <c r="K40" s="21"/>
      <c r="L40" s="21"/>
      <c r="M40" s="21"/>
      <c r="N40" s="21">
        <f>8+8</f>
        <v>16</v>
      </c>
      <c r="O40" s="21"/>
      <c r="P40" s="21"/>
      <c r="Q40" s="21"/>
      <c r="R40" s="21"/>
      <c r="S40" s="21"/>
      <c r="T40" s="21"/>
      <c r="U40" s="21">
        <v>6</v>
      </c>
      <c r="V40" s="21">
        <f>8+8</f>
        <v>16</v>
      </c>
      <c r="W40" s="21"/>
      <c r="X40" s="21"/>
      <c r="Y40" s="21"/>
      <c r="Z40" s="21"/>
      <c r="AA40" s="21"/>
      <c r="AB40" s="21"/>
      <c r="AC40" s="21"/>
      <c r="AD40" s="21">
        <v>8</v>
      </c>
      <c r="AE40" s="21">
        <v>22</v>
      </c>
      <c r="AF40" s="21"/>
      <c r="AG40" s="21"/>
      <c r="AH40" s="21"/>
      <c r="AI40" s="21"/>
      <c r="AJ40" s="21"/>
      <c r="AK40" s="21"/>
      <c r="AL40" s="21">
        <v>8</v>
      </c>
      <c r="AM40" s="21">
        <v>26</v>
      </c>
      <c r="AN40" s="21"/>
      <c r="AO40" s="21"/>
      <c r="AP40" s="21"/>
      <c r="AQ40" s="21"/>
      <c r="AR40" s="21"/>
      <c r="AS40" s="19">
        <f t="shared" si="1"/>
        <v>141</v>
      </c>
    </row>
    <row r="41" spans="1:45" x14ac:dyDescent="0.3">
      <c r="A41" s="38" t="s">
        <v>113</v>
      </c>
      <c r="B41" s="8" t="s">
        <v>196</v>
      </c>
      <c r="C41" s="9" t="s">
        <v>39</v>
      </c>
      <c r="D41" s="21"/>
      <c r="E41" s="21"/>
      <c r="F41" s="21">
        <v>23</v>
      </c>
      <c r="G41" s="21"/>
      <c r="H41" s="21"/>
      <c r="I41" s="21"/>
      <c r="J41" s="21"/>
      <c r="K41" s="21"/>
      <c r="L41" s="21"/>
      <c r="M41" s="21"/>
      <c r="N41" s="21"/>
      <c r="O41" s="21">
        <v>21</v>
      </c>
      <c r="P41" s="21"/>
      <c r="Q41" s="21"/>
      <c r="R41" s="21"/>
      <c r="S41" s="21"/>
      <c r="T41" s="21"/>
      <c r="U41" s="21"/>
      <c r="V41" s="21"/>
      <c r="W41" s="21">
        <v>23</v>
      </c>
      <c r="X41" s="21"/>
      <c r="Y41" s="21"/>
      <c r="Z41" s="21"/>
      <c r="AA41" s="21"/>
      <c r="AB41" s="21"/>
      <c r="AC41" s="21"/>
      <c r="AD41" s="21"/>
      <c r="AE41" s="21">
        <v>31</v>
      </c>
      <c r="AF41" s="21"/>
      <c r="AG41" s="21"/>
      <c r="AH41" s="21"/>
      <c r="AI41" s="21"/>
      <c r="AJ41" s="21"/>
      <c r="AK41" s="21"/>
      <c r="AL41" s="21"/>
      <c r="AM41" s="21"/>
      <c r="AN41" s="21">
        <v>42</v>
      </c>
      <c r="AO41" s="21"/>
      <c r="AP41" s="21"/>
      <c r="AQ41" s="21"/>
      <c r="AR41" s="21"/>
      <c r="AS41" s="19">
        <f t="shared" si="1"/>
        <v>140</v>
      </c>
    </row>
    <row r="42" spans="1:45" x14ac:dyDescent="0.3">
      <c r="A42" s="38" t="s">
        <v>114</v>
      </c>
      <c r="B42" s="8" t="s">
        <v>4</v>
      </c>
      <c r="C42" s="9" t="s">
        <v>565</v>
      </c>
      <c r="D42" s="21">
        <v>24</v>
      </c>
      <c r="E42" s="21"/>
      <c r="F42" s="21">
        <v>25</v>
      </c>
      <c r="G42" s="21"/>
      <c r="H42" s="21"/>
      <c r="I42" s="21"/>
      <c r="J42" s="21"/>
      <c r="K42" s="21"/>
      <c r="L42" s="21"/>
      <c r="M42" s="21"/>
      <c r="N42" s="21"/>
      <c r="O42" s="21">
        <v>25</v>
      </c>
      <c r="P42" s="21"/>
      <c r="Q42" s="21"/>
      <c r="R42" s="21"/>
      <c r="S42" s="21"/>
      <c r="T42" s="21"/>
      <c r="U42" s="21"/>
      <c r="V42" s="21"/>
      <c r="W42" s="21">
        <v>20</v>
      </c>
      <c r="X42" s="21"/>
      <c r="Y42" s="21"/>
      <c r="Z42" s="21"/>
      <c r="AA42" s="21"/>
      <c r="AB42" s="21"/>
      <c r="AC42" s="21"/>
      <c r="AD42" s="21">
        <v>8</v>
      </c>
      <c r="AE42" s="21"/>
      <c r="AF42" s="21"/>
      <c r="AG42" s="21"/>
      <c r="AH42" s="21"/>
      <c r="AI42" s="21"/>
      <c r="AJ42" s="21"/>
      <c r="AK42" s="21">
        <v>28</v>
      </c>
      <c r="AL42" s="21">
        <v>8</v>
      </c>
      <c r="AM42" s="21"/>
      <c r="AN42" s="21"/>
      <c r="AO42" s="21"/>
      <c r="AP42" s="21"/>
      <c r="AQ42" s="21"/>
      <c r="AR42" s="21"/>
      <c r="AS42" s="19">
        <f t="shared" si="1"/>
        <v>138</v>
      </c>
    </row>
    <row r="43" spans="1:45" x14ac:dyDescent="0.3">
      <c r="A43" s="38" t="s">
        <v>115</v>
      </c>
      <c r="B43" s="8" t="s">
        <v>587</v>
      </c>
      <c r="C43" s="9" t="s">
        <v>588</v>
      </c>
      <c r="D43" s="21"/>
      <c r="E43" s="21"/>
      <c r="F43" s="21">
        <v>26</v>
      </c>
      <c r="G43" s="21"/>
      <c r="H43" s="21"/>
      <c r="I43" s="21"/>
      <c r="J43" s="21"/>
      <c r="K43" s="21"/>
      <c r="L43" s="21"/>
      <c r="M43" s="21"/>
      <c r="N43" s="21"/>
      <c r="O43" s="21">
        <v>30</v>
      </c>
      <c r="P43" s="21"/>
      <c r="Q43" s="21"/>
      <c r="R43" s="21"/>
      <c r="S43" s="21"/>
      <c r="T43" s="21"/>
      <c r="U43" s="21"/>
      <c r="V43" s="21"/>
      <c r="W43" s="21">
        <v>26</v>
      </c>
      <c r="X43" s="21"/>
      <c r="Y43" s="21"/>
      <c r="Z43" s="21"/>
      <c r="AA43" s="21"/>
      <c r="AB43" s="21"/>
      <c r="AC43" s="21"/>
      <c r="AD43" s="21"/>
      <c r="AE43" s="21">
        <v>22</v>
      </c>
      <c r="AF43" s="21"/>
      <c r="AG43" s="21"/>
      <c r="AH43" s="21"/>
      <c r="AI43" s="21"/>
      <c r="AJ43" s="21"/>
      <c r="AK43" s="21"/>
      <c r="AL43" s="21"/>
      <c r="AM43" s="21">
        <v>32</v>
      </c>
      <c r="AN43" s="21"/>
      <c r="AO43" s="21"/>
      <c r="AP43" s="21"/>
      <c r="AQ43" s="21"/>
      <c r="AR43" s="21"/>
      <c r="AS43" s="19">
        <f t="shared" si="1"/>
        <v>136</v>
      </c>
    </row>
    <row r="44" spans="1:45" x14ac:dyDescent="0.3">
      <c r="A44" s="38" t="s">
        <v>116</v>
      </c>
      <c r="B44" s="8" t="s">
        <v>201</v>
      </c>
      <c r="C44" s="9" t="s">
        <v>346</v>
      </c>
      <c r="D44" s="21"/>
      <c r="E44" s="21">
        <f>8+8</f>
        <v>16</v>
      </c>
      <c r="F44" s="21"/>
      <c r="G44" s="21"/>
      <c r="H44" s="21"/>
      <c r="I44" s="21"/>
      <c r="J44" s="21"/>
      <c r="K44" s="21"/>
      <c r="L44" s="21"/>
      <c r="M44" s="21"/>
      <c r="N44" s="21">
        <v>8</v>
      </c>
      <c r="O44" s="21">
        <v>28</v>
      </c>
      <c r="P44" s="21"/>
      <c r="Q44" s="21"/>
      <c r="R44" s="21"/>
      <c r="S44" s="21"/>
      <c r="T44" s="21"/>
      <c r="U44" s="21"/>
      <c r="V44" s="21">
        <v>8</v>
      </c>
      <c r="W44" s="21">
        <v>19</v>
      </c>
      <c r="X44" s="21"/>
      <c r="Y44" s="21"/>
      <c r="Z44" s="21"/>
      <c r="AA44" s="21"/>
      <c r="AB44" s="21"/>
      <c r="AC44" s="21"/>
      <c r="AD44" s="21">
        <f>8+8</f>
        <v>16</v>
      </c>
      <c r="AE44" s="21"/>
      <c r="AF44" s="21"/>
      <c r="AG44" s="21"/>
      <c r="AH44" s="21"/>
      <c r="AI44" s="21"/>
      <c r="AJ44" s="21"/>
      <c r="AK44" s="21"/>
      <c r="AL44" s="21">
        <v>8</v>
      </c>
      <c r="AM44" s="21">
        <v>29</v>
      </c>
      <c r="AN44" s="21"/>
      <c r="AO44" s="21"/>
      <c r="AP44" s="21"/>
      <c r="AQ44" s="21"/>
      <c r="AR44" s="21"/>
      <c r="AS44" s="19">
        <f t="shared" si="1"/>
        <v>132</v>
      </c>
    </row>
    <row r="45" spans="1:45" x14ac:dyDescent="0.3">
      <c r="A45" s="38" t="s">
        <v>117</v>
      </c>
      <c r="B45" s="8" t="s">
        <v>205</v>
      </c>
      <c r="C45" s="9" t="s">
        <v>290</v>
      </c>
      <c r="D45" s="21"/>
      <c r="E45" s="21"/>
      <c r="F45" s="21">
        <v>21</v>
      </c>
      <c r="G45" s="21"/>
      <c r="H45" s="21"/>
      <c r="I45" s="21"/>
      <c r="J45" s="21"/>
      <c r="K45" s="21"/>
      <c r="L45" s="21"/>
      <c r="M45" s="21"/>
      <c r="N45" s="21"/>
      <c r="O45" s="21">
        <v>23</v>
      </c>
      <c r="P45" s="21"/>
      <c r="Q45" s="21"/>
      <c r="R45" s="21"/>
      <c r="S45" s="21"/>
      <c r="T45" s="21"/>
      <c r="U45" s="21"/>
      <c r="V45" s="21"/>
      <c r="W45" s="21">
        <v>28</v>
      </c>
      <c r="X45" s="21"/>
      <c r="Y45" s="21"/>
      <c r="Z45" s="21"/>
      <c r="AA45" s="21"/>
      <c r="AB45" s="21"/>
      <c r="AC45" s="21"/>
      <c r="AD45" s="21"/>
      <c r="AE45" s="21">
        <v>29</v>
      </c>
      <c r="AF45" s="21"/>
      <c r="AG45" s="21"/>
      <c r="AH45" s="21"/>
      <c r="AI45" s="21"/>
      <c r="AJ45" s="21"/>
      <c r="AK45" s="21"/>
      <c r="AL45" s="21"/>
      <c r="AM45" s="21">
        <v>23</v>
      </c>
      <c r="AN45" s="21"/>
      <c r="AO45" s="21"/>
      <c r="AP45" s="21"/>
      <c r="AQ45" s="21"/>
      <c r="AR45" s="21"/>
      <c r="AS45" s="19">
        <f t="shared" si="1"/>
        <v>124</v>
      </c>
    </row>
    <row r="46" spans="1:45" x14ac:dyDescent="0.3">
      <c r="A46" s="38" t="s">
        <v>118</v>
      </c>
      <c r="B46" s="8" t="s">
        <v>199</v>
      </c>
      <c r="C46" s="9" t="s">
        <v>40</v>
      </c>
      <c r="D46" s="21"/>
      <c r="E46" s="21"/>
      <c r="F46" s="21"/>
      <c r="G46" s="21">
        <v>40</v>
      </c>
      <c r="H46" s="21"/>
      <c r="I46" s="21"/>
      <c r="J46" s="21"/>
      <c r="K46" s="21"/>
      <c r="L46" s="21"/>
      <c r="M46" s="21"/>
      <c r="N46" s="21"/>
      <c r="O46" s="21"/>
      <c r="P46" s="21">
        <v>36</v>
      </c>
      <c r="Q46" s="21"/>
      <c r="R46" s="21"/>
      <c r="S46" s="21"/>
      <c r="T46" s="21"/>
      <c r="U46" s="21"/>
      <c r="V46" s="21"/>
      <c r="W46" s="21">
        <v>22</v>
      </c>
      <c r="X46" s="21"/>
      <c r="Y46" s="21"/>
      <c r="Z46" s="21"/>
      <c r="AA46" s="21"/>
      <c r="AB46" s="21"/>
      <c r="AC46" s="21"/>
      <c r="AD46" s="21"/>
      <c r="AE46" s="21">
        <v>17</v>
      </c>
      <c r="AF46" s="21"/>
      <c r="AG46" s="21"/>
      <c r="AH46" s="21"/>
      <c r="AI46" s="21"/>
      <c r="AJ46" s="21"/>
      <c r="AK46" s="21"/>
      <c r="AL46" s="21">
        <v>8</v>
      </c>
      <c r="AM46" s="21"/>
      <c r="AN46" s="21"/>
      <c r="AO46" s="21"/>
      <c r="AP46" s="21"/>
      <c r="AQ46" s="21"/>
      <c r="AR46" s="21"/>
      <c r="AS46" s="19">
        <f t="shared" si="1"/>
        <v>123</v>
      </c>
    </row>
    <row r="47" spans="1:45" x14ac:dyDescent="0.3">
      <c r="A47" s="38" t="s">
        <v>119</v>
      </c>
      <c r="B47" s="8" t="s">
        <v>47</v>
      </c>
      <c r="C47" s="9" t="s">
        <v>48</v>
      </c>
      <c r="D47" s="21">
        <v>4</v>
      </c>
      <c r="E47" s="21">
        <v>8</v>
      </c>
      <c r="F47" s="21"/>
      <c r="G47" s="21"/>
      <c r="H47" s="21"/>
      <c r="I47" s="21"/>
      <c r="J47" s="21"/>
      <c r="K47" s="21"/>
      <c r="L47" s="21"/>
      <c r="M47" s="21"/>
      <c r="N47" s="21"/>
      <c r="O47" s="21">
        <v>23</v>
      </c>
      <c r="P47" s="21"/>
      <c r="Q47" s="21"/>
      <c r="R47" s="21"/>
      <c r="S47" s="21"/>
      <c r="T47" s="21"/>
      <c r="U47" s="21"/>
      <c r="V47" s="21"/>
      <c r="W47" s="21">
        <v>21</v>
      </c>
      <c r="X47" s="21"/>
      <c r="Y47" s="21"/>
      <c r="Z47" s="21"/>
      <c r="AA47" s="21"/>
      <c r="AB47" s="21"/>
      <c r="AC47" s="21"/>
      <c r="AD47" s="21"/>
      <c r="AE47" s="21">
        <v>29</v>
      </c>
      <c r="AF47" s="21"/>
      <c r="AG47" s="21"/>
      <c r="AH47" s="21"/>
      <c r="AI47" s="21"/>
      <c r="AJ47" s="21"/>
      <c r="AK47" s="21"/>
      <c r="AL47" s="21"/>
      <c r="AM47" s="21">
        <v>28</v>
      </c>
      <c r="AN47" s="21"/>
      <c r="AO47" s="21"/>
      <c r="AP47" s="21"/>
      <c r="AQ47" s="21"/>
      <c r="AR47" s="21"/>
      <c r="AS47" s="19">
        <f t="shared" si="1"/>
        <v>113</v>
      </c>
    </row>
    <row r="48" spans="1:45" x14ac:dyDescent="0.3">
      <c r="A48" s="38" t="s">
        <v>120</v>
      </c>
      <c r="B48" s="6" t="s">
        <v>53</v>
      </c>
      <c r="C48" s="9" t="s">
        <v>553</v>
      </c>
      <c r="D48" s="21"/>
      <c r="E48" s="21">
        <v>8</v>
      </c>
      <c r="F48" s="21"/>
      <c r="G48" s="21"/>
      <c r="H48" s="21"/>
      <c r="I48" s="21"/>
      <c r="J48" s="21"/>
      <c r="K48" s="21"/>
      <c r="L48" s="21"/>
      <c r="M48" s="21"/>
      <c r="N48" s="21"/>
      <c r="O48" s="21">
        <v>26</v>
      </c>
      <c r="P48" s="21"/>
      <c r="Q48" s="21"/>
      <c r="R48" s="21"/>
      <c r="S48" s="21"/>
      <c r="T48" s="21"/>
      <c r="U48" s="21"/>
      <c r="V48" s="21"/>
      <c r="W48" s="21">
        <v>24</v>
      </c>
      <c r="X48" s="21"/>
      <c r="Y48" s="21"/>
      <c r="Z48" s="21"/>
      <c r="AA48" s="21"/>
      <c r="AB48" s="21"/>
      <c r="AC48" s="21"/>
      <c r="AD48" s="21"/>
      <c r="AE48" s="21">
        <v>25</v>
      </c>
      <c r="AF48" s="21"/>
      <c r="AG48" s="21"/>
      <c r="AH48" s="21"/>
      <c r="AI48" s="21"/>
      <c r="AJ48" s="21"/>
      <c r="AK48" s="21"/>
      <c r="AL48" s="21"/>
      <c r="AM48" s="21">
        <v>24</v>
      </c>
      <c r="AN48" s="21"/>
      <c r="AO48" s="21"/>
      <c r="AP48" s="21"/>
      <c r="AQ48" s="21"/>
      <c r="AR48" s="21"/>
      <c r="AS48" s="19">
        <f t="shared" si="1"/>
        <v>107</v>
      </c>
    </row>
    <row r="49" spans="1:46" x14ac:dyDescent="0.3">
      <c r="A49" s="38" t="s">
        <v>121</v>
      </c>
      <c r="B49" s="8" t="s">
        <v>54</v>
      </c>
      <c r="C49" s="9" t="s">
        <v>55</v>
      </c>
      <c r="D49" s="21"/>
      <c r="E49" s="21">
        <v>8</v>
      </c>
      <c r="F49" s="21"/>
      <c r="G49" s="21"/>
      <c r="H49" s="21"/>
      <c r="I49" s="21"/>
      <c r="J49" s="21"/>
      <c r="K49" s="21"/>
      <c r="L49" s="21"/>
      <c r="M49" s="21"/>
      <c r="N49" s="21">
        <v>8</v>
      </c>
      <c r="O49" s="21"/>
      <c r="P49" s="21"/>
      <c r="Q49" s="21"/>
      <c r="R49" s="21"/>
      <c r="S49" s="21"/>
      <c r="T49" s="21"/>
      <c r="U49" s="21"/>
      <c r="V49" s="21">
        <f>8+8</f>
        <v>16</v>
      </c>
      <c r="W49" s="21"/>
      <c r="X49" s="21"/>
      <c r="Y49" s="21"/>
      <c r="Z49" s="21"/>
      <c r="AA49" s="21"/>
      <c r="AB49" s="21"/>
      <c r="AC49" s="21"/>
      <c r="AD49" s="21">
        <v>8</v>
      </c>
      <c r="AE49" s="21">
        <v>24</v>
      </c>
      <c r="AF49" s="21"/>
      <c r="AG49" s="21"/>
      <c r="AH49" s="21"/>
      <c r="AI49" s="21"/>
      <c r="AJ49" s="21"/>
      <c r="AK49" s="21"/>
      <c r="AL49" s="21">
        <v>8</v>
      </c>
      <c r="AM49" s="21">
        <v>25</v>
      </c>
      <c r="AN49" s="21"/>
      <c r="AO49" s="21"/>
      <c r="AP49" s="21"/>
      <c r="AQ49" s="21"/>
      <c r="AR49" s="21"/>
      <c r="AS49" s="19">
        <f t="shared" si="1"/>
        <v>97</v>
      </c>
    </row>
    <row r="50" spans="1:46" x14ac:dyDescent="0.3">
      <c r="A50" s="38" t="s">
        <v>122</v>
      </c>
      <c r="B50" s="8" t="s">
        <v>8</v>
      </c>
      <c r="C50" s="9" t="s">
        <v>9</v>
      </c>
      <c r="D50" s="21"/>
      <c r="E50" s="21">
        <f>8+8</f>
        <v>16</v>
      </c>
      <c r="F50" s="21"/>
      <c r="G50" s="21"/>
      <c r="H50" s="21"/>
      <c r="I50" s="21"/>
      <c r="J50" s="21"/>
      <c r="K50" s="21"/>
      <c r="L50" s="21"/>
      <c r="M50" s="21"/>
      <c r="N50" s="21">
        <f>8+8</f>
        <v>16</v>
      </c>
      <c r="O50" s="21"/>
      <c r="P50" s="21"/>
      <c r="Q50" s="21"/>
      <c r="R50" s="21"/>
      <c r="S50" s="21"/>
      <c r="T50" s="21"/>
      <c r="U50" s="21"/>
      <c r="V50" s="21">
        <v>8</v>
      </c>
      <c r="W50" s="21">
        <v>18</v>
      </c>
      <c r="X50" s="21"/>
      <c r="Y50" s="21"/>
      <c r="Z50" s="21"/>
      <c r="AA50" s="21"/>
      <c r="AB50" s="21"/>
      <c r="AC50" s="21"/>
      <c r="AD50" s="21">
        <f>8+8</f>
        <v>16</v>
      </c>
      <c r="AE50" s="21"/>
      <c r="AF50" s="21"/>
      <c r="AG50" s="21"/>
      <c r="AH50" s="21"/>
      <c r="AI50" s="21"/>
      <c r="AJ50" s="21"/>
      <c r="AK50" s="21"/>
      <c r="AL50" s="21">
        <f>8+8</f>
        <v>16</v>
      </c>
      <c r="AM50" s="21"/>
      <c r="AN50" s="21"/>
      <c r="AO50" s="21"/>
      <c r="AP50" s="21"/>
      <c r="AQ50" s="21"/>
      <c r="AR50" s="21"/>
      <c r="AS50" s="19">
        <f t="shared" si="1"/>
        <v>90</v>
      </c>
    </row>
    <row r="51" spans="1:46" x14ac:dyDescent="0.3">
      <c r="A51" s="38" t="s">
        <v>123</v>
      </c>
      <c r="B51" s="8" t="s">
        <v>194</v>
      </c>
      <c r="C51" s="9" t="s">
        <v>37</v>
      </c>
      <c r="D51" s="21"/>
      <c r="E51" s="21"/>
      <c r="F51" s="21"/>
      <c r="G51" s="21">
        <v>36</v>
      </c>
      <c r="H51" s="21"/>
      <c r="I51" s="21"/>
      <c r="J51" s="21"/>
      <c r="K51" s="21"/>
      <c r="L51" s="21"/>
      <c r="M51" s="21">
        <v>2</v>
      </c>
      <c r="N51" s="21"/>
      <c r="O51" s="21">
        <v>19</v>
      </c>
      <c r="P51" s="21"/>
      <c r="Q51" s="21"/>
      <c r="R51" s="21"/>
      <c r="S51" s="21"/>
      <c r="T51" s="21"/>
      <c r="U51" s="21"/>
      <c r="V51" s="21">
        <v>8</v>
      </c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>
        <v>8</v>
      </c>
      <c r="AM51" s="21"/>
      <c r="AN51" s="21"/>
      <c r="AO51" s="21"/>
      <c r="AP51" s="21"/>
      <c r="AQ51" s="21"/>
      <c r="AR51" s="21"/>
      <c r="AS51" s="19">
        <f t="shared" si="1"/>
        <v>73</v>
      </c>
    </row>
    <row r="52" spans="1:46" x14ac:dyDescent="0.3">
      <c r="A52" s="38" t="s">
        <v>125</v>
      </c>
      <c r="B52" s="8" t="s">
        <v>200</v>
      </c>
      <c r="C52" s="9" t="s">
        <v>345</v>
      </c>
      <c r="D52" s="21"/>
      <c r="E52" s="21">
        <f>8+8</f>
        <v>16</v>
      </c>
      <c r="F52" s="21"/>
      <c r="G52" s="21"/>
      <c r="H52" s="21"/>
      <c r="I52" s="21"/>
      <c r="J52" s="21"/>
      <c r="K52" s="21"/>
      <c r="L52" s="21"/>
      <c r="M52" s="21"/>
      <c r="N52" s="21">
        <v>8</v>
      </c>
      <c r="O52" s="21">
        <v>18</v>
      </c>
      <c r="P52" s="21"/>
      <c r="Q52" s="21"/>
      <c r="R52" s="21"/>
      <c r="S52" s="21"/>
      <c r="T52" s="21"/>
      <c r="U52" s="21"/>
      <c r="V52" s="21">
        <v>8</v>
      </c>
      <c r="W52" s="21"/>
      <c r="X52" s="21"/>
      <c r="Y52" s="21"/>
      <c r="Z52" s="21"/>
      <c r="AA52" s="21"/>
      <c r="AB52" s="21"/>
      <c r="AC52" s="21"/>
      <c r="AD52" s="21">
        <v>8</v>
      </c>
      <c r="AE52" s="21"/>
      <c r="AF52" s="21"/>
      <c r="AG52" s="21"/>
      <c r="AH52" s="21"/>
      <c r="AI52" s="21"/>
      <c r="AJ52" s="21"/>
      <c r="AK52" s="21"/>
      <c r="AL52" s="21">
        <v>8</v>
      </c>
      <c r="AM52" s="21"/>
      <c r="AN52" s="21"/>
      <c r="AO52" s="21"/>
      <c r="AP52" s="21"/>
      <c r="AQ52" s="21"/>
      <c r="AR52" s="21"/>
      <c r="AS52" s="19">
        <f t="shared" si="1"/>
        <v>66</v>
      </c>
    </row>
    <row r="53" spans="1:46" x14ac:dyDescent="0.3">
      <c r="A53" s="38" t="s">
        <v>127</v>
      </c>
      <c r="B53" s="8" t="s">
        <v>5</v>
      </c>
      <c r="C53" s="9" t="s">
        <v>552</v>
      </c>
      <c r="D53" s="21"/>
      <c r="E53" s="21"/>
      <c r="F53" s="21">
        <v>21</v>
      </c>
      <c r="G53" s="21"/>
      <c r="H53" s="21"/>
      <c r="I53" s="21"/>
      <c r="J53" s="21"/>
      <c r="K53" s="21"/>
      <c r="L53" s="21"/>
      <c r="M53" s="21"/>
      <c r="N53" s="21"/>
      <c r="O53" s="21">
        <v>19</v>
      </c>
      <c r="P53" s="21"/>
      <c r="Q53" s="21"/>
      <c r="R53" s="21"/>
      <c r="S53" s="21"/>
      <c r="T53" s="21"/>
      <c r="U53" s="21"/>
      <c r="V53" s="21">
        <v>8</v>
      </c>
      <c r="W53" s="21"/>
      <c r="X53" s="21"/>
      <c r="Y53" s="21"/>
      <c r="Z53" s="21"/>
      <c r="AA53" s="21"/>
      <c r="AB53" s="21"/>
      <c r="AC53" s="21"/>
      <c r="AD53" s="21">
        <v>8</v>
      </c>
      <c r="AE53" s="21"/>
      <c r="AF53" s="21"/>
      <c r="AG53" s="21"/>
      <c r="AH53" s="21"/>
      <c r="AI53" s="21"/>
      <c r="AJ53" s="21"/>
      <c r="AK53" s="21"/>
      <c r="AL53" s="21">
        <v>8</v>
      </c>
      <c r="AM53" s="21"/>
      <c r="AN53" s="21"/>
      <c r="AO53" s="21"/>
      <c r="AP53" s="21"/>
      <c r="AQ53" s="21"/>
      <c r="AR53" s="21"/>
      <c r="AS53" s="19">
        <f t="shared" si="1"/>
        <v>64</v>
      </c>
    </row>
    <row r="54" spans="1:46" x14ac:dyDescent="0.3">
      <c r="A54" s="38" t="s">
        <v>128</v>
      </c>
      <c r="B54" s="8" t="s">
        <v>6</v>
      </c>
      <c r="C54" s="9" t="s">
        <v>566</v>
      </c>
      <c r="D54" s="21"/>
      <c r="E54" s="21">
        <v>8</v>
      </c>
      <c r="F54" s="21"/>
      <c r="G54" s="21"/>
      <c r="H54" s="21"/>
      <c r="I54" s="21"/>
      <c r="J54" s="21"/>
      <c r="K54" s="21"/>
      <c r="L54" s="21"/>
      <c r="M54" s="21"/>
      <c r="N54" s="21">
        <v>8</v>
      </c>
      <c r="O54" s="21"/>
      <c r="P54" s="21"/>
      <c r="Q54" s="21"/>
      <c r="R54" s="21"/>
      <c r="S54" s="21"/>
      <c r="T54" s="21"/>
      <c r="U54" s="21"/>
      <c r="V54" s="21">
        <v>8</v>
      </c>
      <c r="W54" s="21"/>
      <c r="X54" s="21"/>
      <c r="Y54" s="21"/>
      <c r="Z54" s="21"/>
      <c r="AA54" s="21"/>
      <c r="AB54" s="21"/>
      <c r="AC54" s="21"/>
      <c r="AD54" s="21">
        <v>8</v>
      </c>
      <c r="AE54" s="21"/>
      <c r="AF54" s="21"/>
      <c r="AG54" s="21"/>
      <c r="AH54" s="21"/>
      <c r="AI54" s="21"/>
      <c r="AJ54" s="21"/>
      <c r="AK54" s="21"/>
      <c r="AL54" s="21"/>
      <c r="AM54" s="21">
        <v>28</v>
      </c>
      <c r="AN54" s="21"/>
      <c r="AO54" s="21"/>
      <c r="AP54" s="21"/>
      <c r="AQ54" s="21"/>
      <c r="AR54" s="21"/>
      <c r="AS54" s="19">
        <f t="shared" si="1"/>
        <v>60</v>
      </c>
    </row>
    <row r="55" spans="1:46" x14ac:dyDescent="0.3">
      <c r="A55" s="38" t="s">
        <v>129</v>
      </c>
      <c r="B55" s="8" t="s">
        <v>209</v>
      </c>
      <c r="C55" s="9" t="s">
        <v>42</v>
      </c>
      <c r="D55" s="21"/>
      <c r="E55" s="21"/>
      <c r="F55" s="21">
        <v>30</v>
      </c>
      <c r="G55" s="21"/>
      <c r="H55" s="21"/>
      <c r="I55" s="21"/>
      <c r="J55" s="21"/>
      <c r="K55" s="21"/>
      <c r="L55" s="21"/>
      <c r="M55" s="21"/>
      <c r="N55" s="21"/>
      <c r="O55" s="21">
        <v>17</v>
      </c>
      <c r="P55" s="21"/>
      <c r="Q55" s="21"/>
      <c r="R55" s="21"/>
      <c r="S55" s="21"/>
      <c r="T55" s="21"/>
      <c r="U55" s="21"/>
      <c r="V55" s="21">
        <v>8</v>
      </c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19">
        <f t="shared" si="1"/>
        <v>55</v>
      </c>
    </row>
    <row r="56" spans="1:46" x14ac:dyDescent="0.3">
      <c r="A56" s="38" t="s">
        <v>130</v>
      </c>
      <c r="B56" s="8" t="s">
        <v>14</v>
      </c>
      <c r="C56" s="9" t="s">
        <v>585</v>
      </c>
      <c r="D56" s="21"/>
      <c r="E56" s="21">
        <v>8</v>
      </c>
      <c r="F56" s="21"/>
      <c r="G56" s="21"/>
      <c r="H56" s="21"/>
      <c r="I56" s="21"/>
      <c r="J56" s="21"/>
      <c r="K56" s="21"/>
      <c r="L56" s="21"/>
      <c r="M56" s="21"/>
      <c r="N56" s="21">
        <v>8</v>
      </c>
      <c r="O56" s="21"/>
      <c r="P56" s="21"/>
      <c r="Q56" s="21"/>
      <c r="R56" s="21"/>
      <c r="S56" s="21"/>
      <c r="T56" s="21"/>
      <c r="U56" s="21"/>
      <c r="V56" s="21">
        <v>8</v>
      </c>
      <c r="W56" s="21"/>
      <c r="X56" s="21"/>
      <c r="Y56" s="21"/>
      <c r="Z56" s="21"/>
      <c r="AA56" s="21"/>
      <c r="AB56" s="21"/>
      <c r="AC56" s="21"/>
      <c r="AD56" s="21">
        <v>8</v>
      </c>
      <c r="AE56" s="21"/>
      <c r="AF56" s="21"/>
      <c r="AG56" s="21"/>
      <c r="AH56" s="21"/>
      <c r="AI56" s="21"/>
      <c r="AJ56" s="21"/>
      <c r="AK56" s="21"/>
      <c r="AL56" s="21"/>
      <c r="AM56" s="21">
        <v>22</v>
      </c>
      <c r="AN56" s="21"/>
      <c r="AO56" s="21"/>
      <c r="AP56" s="21"/>
      <c r="AQ56" s="21"/>
      <c r="AR56" s="21"/>
      <c r="AS56" s="19">
        <f t="shared" si="1"/>
        <v>54</v>
      </c>
    </row>
    <row r="57" spans="1:46" x14ac:dyDescent="0.3">
      <c r="A57" s="38" t="s">
        <v>131</v>
      </c>
      <c r="B57" s="8" t="s">
        <v>22</v>
      </c>
      <c r="C57" s="9" t="s">
        <v>638</v>
      </c>
      <c r="D57" s="21"/>
      <c r="E57" s="21">
        <v>8</v>
      </c>
      <c r="F57" s="21"/>
      <c r="G57" s="21"/>
      <c r="H57" s="21"/>
      <c r="I57" s="21"/>
      <c r="J57" s="21"/>
      <c r="K57" s="21"/>
      <c r="L57" s="21"/>
      <c r="M57" s="21"/>
      <c r="N57" s="21">
        <v>8</v>
      </c>
      <c r="O57" s="21"/>
      <c r="P57" s="21"/>
      <c r="Q57" s="21"/>
      <c r="R57" s="21"/>
      <c r="S57" s="21"/>
      <c r="T57" s="21"/>
      <c r="U57" s="21"/>
      <c r="V57" s="21">
        <v>8</v>
      </c>
      <c r="W57" s="21"/>
      <c r="X57" s="21"/>
      <c r="Y57" s="21"/>
      <c r="Z57" s="21"/>
      <c r="AA57" s="21"/>
      <c r="AB57" s="21"/>
      <c r="AC57" s="21"/>
      <c r="AD57" s="21">
        <v>8</v>
      </c>
      <c r="AE57" s="21"/>
      <c r="AF57" s="21"/>
      <c r="AG57" s="21"/>
      <c r="AH57" s="21"/>
      <c r="AI57" s="21"/>
      <c r="AJ57" s="21"/>
      <c r="AK57" s="21"/>
      <c r="AL57" s="21"/>
      <c r="AM57" s="21">
        <v>22</v>
      </c>
      <c r="AN57" s="21"/>
      <c r="AO57" s="21"/>
      <c r="AP57" s="21"/>
      <c r="AQ57" s="21"/>
      <c r="AR57" s="21"/>
      <c r="AS57" s="19">
        <f t="shared" si="1"/>
        <v>54</v>
      </c>
    </row>
    <row r="58" spans="1:46" x14ac:dyDescent="0.3">
      <c r="A58" s="38" t="s">
        <v>132</v>
      </c>
      <c r="B58" s="8" t="s">
        <v>10</v>
      </c>
      <c r="C58" s="9" t="s">
        <v>11</v>
      </c>
      <c r="D58" s="21"/>
      <c r="E58" s="21">
        <v>8</v>
      </c>
      <c r="F58" s="21"/>
      <c r="G58" s="21"/>
      <c r="H58" s="21"/>
      <c r="I58" s="21"/>
      <c r="J58" s="21"/>
      <c r="K58" s="21"/>
      <c r="L58" s="21"/>
      <c r="M58" s="21"/>
      <c r="N58" s="21">
        <v>8</v>
      </c>
      <c r="O58" s="21"/>
      <c r="P58" s="21"/>
      <c r="Q58" s="21"/>
      <c r="R58" s="21"/>
      <c r="S58" s="21"/>
      <c r="T58" s="21"/>
      <c r="U58" s="21"/>
      <c r="V58" s="21">
        <v>8</v>
      </c>
      <c r="W58" s="21"/>
      <c r="X58" s="21"/>
      <c r="Y58" s="21"/>
      <c r="Z58" s="21"/>
      <c r="AA58" s="21"/>
      <c r="AB58" s="21"/>
      <c r="AC58" s="21"/>
      <c r="AD58" s="21"/>
      <c r="AE58" s="21">
        <v>19</v>
      </c>
      <c r="AF58" s="21"/>
      <c r="AG58" s="21"/>
      <c r="AH58" s="21"/>
      <c r="AI58" s="21"/>
      <c r="AJ58" s="21"/>
      <c r="AK58" s="21"/>
      <c r="AL58" s="21">
        <v>8</v>
      </c>
      <c r="AM58" s="21"/>
      <c r="AN58" s="21"/>
      <c r="AO58" s="21"/>
      <c r="AP58" s="21"/>
      <c r="AQ58" s="21"/>
      <c r="AR58" s="21"/>
      <c r="AS58" s="19">
        <f t="shared" si="1"/>
        <v>51</v>
      </c>
    </row>
    <row r="59" spans="1:46" x14ac:dyDescent="0.3">
      <c r="A59" s="38" t="s">
        <v>133</v>
      </c>
      <c r="B59" s="8" t="s">
        <v>28</v>
      </c>
      <c r="C59" s="9" t="s">
        <v>34</v>
      </c>
      <c r="D59" s="21">
        <v>28</v>
      </c>
      <c r="E59" s="21"/>
      <c r="F59" s="21"/>
      <c r="G59" s="21"/>
      <c r="H59" s="21"/>
      <c r="I59" s="21"/>
      <c r="J59" s="21"/>
      <c r="K59" s="21"/>
      <c r="L59" s="21"/>
      <c r="M59" s="21">
        <v>15</v>
      </c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19">
        <f t="shared" si="1"/>
        <v>43</v>
      </c>
    </row>
    <row r="60" spans="1:46" s="28" customFormat="1" x14ac:dyDescent="0.3">
      <c r="A60" s="38" t="s">
        <v>134</v>
      </c>
      <c r="B60" s="8" t="s">
        <v>210</v>
      </c>
      <c r="C60" s="9" t="s">
        <v>43</v>
      </c>
      <c r="D60" s="21"/>
      <c r="E60" s="21">
        <v>8</v>
      </c>
      <c r="F60" s="21"/>
      <c r="G60" s="21"/>
      <c r="H60" s="21"/>
      <c r="I60" s="21"/>
      <c r="J60" s="21"/>
      <c r="K60" s="21"/>
      <c r="L60" s="21"/>
      <c r="M60" s="21"/>
      <c r="N60" s="21">
        <v>8</v>
      </c>
      <c r="O60" s="21"/>
      <c r="P60" s="21"/>
      <c r="Q60" s="21"/>
      <c r="R60" s="21"/>
      <c r="S60" s="21"/>
      <c r="T60" s="21"/>
      <c r="U60" s="21"/>
      <c r="V60" s="21">
        <v>8</v>
      </c>
      <c r="W60" s="21"/>
      <c r="X60" s="21"/>
      <c r="Y60" s="21"/>
      <c r="Z60" s="21"/>
      <c r="AA60" s="21"/>
      <c r="AB60" s="21"/>
      <c r="AC60" s="21"/>
      <c r="AD60" s="21">
        <v>8</v>
      </c>
      <c r="AE60" s="21"/>
      <c r="AF60" s="21"/>
      <c r="AG60" s="21"/>
      <c r="AH60" s="21"/>
      <c r="AI60" s="21"/>
      <c r="AJ60" s="21"/>
      <c r="AK60" s="21"/>
      <c r="AL60" s="21">
        <v>8</v>
      </c>
      <c r="AM60" s="21"/>
      <c r="AN60" s="21"/>
      <c r="AO60" s="21"/>
      <c r="AP60" s="21"/>
      <c r="AQ60" s="21"/>
      <c r="AR60" s="21"/>
      <c r="AS60" s="19">
        <f t="shared" si="1"/>
        <v>40</v>
      </c>
    </row>
    <row r="61" spans="1:46" s="28" customFormat="1" x14ac:dyDescent="0.3">
      <c r="A61" s="38" t="s">
        <v>135</v>
      </c>
      <c r="B61" s="8" t="s">
        <v>58</v>
      </c>
      <c r="C61" s="9" t="s">
        <v>59</v>
      </c>
      <c r="D61" s="21"/>
      <c r="E61" s="21">
        <v>8</v>
      </c>
      <c r="F61" s="21"/>
      <c r="G61" s="21"/>
      <c r="H61" s="21"/>
      <c r="I61" s="21"/>
      <c r="J61" s="21"/>
      <c r="K61" s="21"/>
      <c r="L61" s="21"/>
      <c r="M61" s="21"/>
      <c r="N61" s="21">
        <v>8</v>
      </c>
      <c r="O61" s="21"/>
      <c r="P61" s="21"/>
      <c r="Q61" s="21"/>
      <c r="R61" s="21"/>
      <c r="S61" s="21"/>
      <c r="T61" s="21"/>
      <c r="U61" s="21"/>
      <c r="V61" s="21">
        <v>8</v>
      </c>
      <c r="W61" s="21"/>
      <c r="X61" s="21"/>
      <c r="Y61" s="21"/>
      <c r="Z61" s="21"/>
      <c r="AA61" s="21"/>
      <c r="AB61" s="21"/>
      <c r="AC61" s="21"/>
      <c r="AD61" s="21"/>
      <c r="AE61" s="21">
        <v>8</v>
      </c>
      <c r="AF61" s="21"/>
      <c r="AG61" s="21"/>
      <c r="AH61" s="21"/>
      <c r="AI61" s="21"/>
      <c r="AJ61" s="21"/>
      <c r="AK61" s="21"/>
      <c r="AL61" s="21">
        <v>8</v>
      </c>
      <c r="AM61" s="21"/>
      <c r="AN61" s="21"/>
      <c r="AO61" s="21"/>
      <c r="AP61" s="21"/>
      <c r="AQ61" s="21"/>
      <c r="AR61" s="21"/>
      <c r="AS61" s="19">
        <f t="shared" si="1"/>
        <v>40</v>
      </c>
    </row>
    <row r="62" spans="1:46" x14ac:dyDescent="0.3">
      <c r="A62" s="38" t="s">
        <v>136</v>
      </c>
      <c r="B62" s="8" t="s">
        <v>206</v>
      </c>
      <c r="C62" s="9" t="s">
        <v>563</v>
      </c>
      <c r="D62" s="21"/>
      <c r="E62" s="21">
        <v>8</v>
      </c>
      <c r="F62" s="21"/>
      <c r="G62" s="21"/>
      <c r="H62" s="21"/>
      <c r="I62" s="21"/>
      <c r="J62" s="21"/>
      <c r="K62" s="21"/>
      <c r="L62" s="21"/>
      <c r="M62" s="21"/>
      <c r="N62" s="21">
        <v>8</v>
      </c>
      <c r="O62" s="21"/>
      <c r="P62" s="21"/>
      <c r="Q62" s="21"/>
      <c r="R62" s="21"/>
      <c r="S62" s="21"/>
      <c r="T62" s="21"/>
      <c r="U62" s="21"/>
      <c r="V62" s="21">
        <v>8</v>
      </c>
      <c r="W62" s="21"/>
      <c r="X62" s="21"/>
      <c r="Y62" s="21"/>
      <c r="Z62" s="21"/>
      <c r="AA62" s="21"/>
      <c r="AB62" s="21"/>
      <c r="AC62" s="21"/>
      <c r="AD62" s="21">
        <v>8</v>
      </c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19">
        <f t="shared" si="1"/>
        <v>32</v>
      </c>
    </row>
    <row r="63" spans="1:46" x14ac:dyDescent="0.3">
      <c r="A63" s="38" t="s">
        <v>138</v>
      </c>
      <c r="B63" s="25" t="s">
        <v>31</v>
      </c>
      <c r="C63" s="26" t="s">
        <v>35</v>
      </c>
      <c r="D63" s="27"/>
      <c r="E63" s="27">
        <v>8</v>
      </c>
      <c r="F63" s="27">
        <v>22</v>
      </c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9">
        <f t="shared" si="1"/>
        <v>30</v>
      </c>
    </row>
    <row r="64" spans="1:46" x14ac:dyDescent="0.3">
      <c r="A64" s="38" t="s">
        <v>139</v>
      </c>
      <c r="B64" s="8" t="s">
        <v>30</v>
      </c>
      <c r="C64" s="9" t="s">
        <v>562</v>
      </c>
      <c r="D64" s="21"/>
      <c r="E64" s="21">
        <v>8</v>
      </c>
      <c r="F64" s="21"/>
      <c r="G64" s="21"/>
      <c r="H64" s="21"/>
      <c r="I64" s="21"/>
      <c r="J64" s="21"/>
      <c r="K64" s="21"/>
      <c r="L64" s="21"/>
      <c r="M64" s="21"/>
      <c r="N64" s="21">
        <v>8</v>
      </c>
      <c r="O64" s="21"/>
      <c r="P64" s="21"/>
      <c r="Q64" s="21"/>
      <c r="R64" s="21"/>
      <c r="S64" s="21"/>
      <c r="T64" s="21"/>
      <c r="U64" s="21"/>
      <c r="V64" s="21">
        <v>8</v>
      </c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19">
        <f t="shared" si="1"/>
        <v>24</v>
      </c>
      <c r="AT64" s="22"/>
    </row>
    <row r="65" spans="1:45" s="28" customFormat="1" x14ac:dyDescent="0.3">
      <c r="A65" s="38" t="s">
        <v>140</v>
      </c>
      <c r="B65" s="25" t="s">
        <v>67</v>
      </c>
      <c r="C65" s="26" t="s">
        <v>68</v>
      </c>
      <c r="D65" s="27"/>
      <c r="E65" s="27"/>
      <c r="F65" s="27">
        <v>17</v>
      </c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9">
        <f t="shared" si="1"/>
        <v>17</v>
      </c>
    </row>
    <row r="66" spans="1:45" x14ac:dyDescent="0.3">
      <c r="A66" s="38" t="s">
        <v>141</v>
      </c>
      <c r="B66" s="8" t="s">
        <v>204</v>
      </c>
      <c r="C66" s="9" t="s">
        <v>340</v>
      </c>
      <c r="D66" s="21"/>
      <c r="E66" s="21">
        <v>8</v>
      </c>
      <c r="F66" s="21"/>
      <c r="G66" s="21"/>
      <c r="H66" s="21"/>
      <c r="I66" s="21"/>
      <c r="J66" s="21"/>
      <c r="K66" s="21"/>
      <c r="L66" s="21"/>
      <c r="M66" s="21"/>
      <c r="N66" s="21">
        <v>8</v>
      </c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19">
        <f t="shared" si="1"/>
        <v>16</v>
      </c>
    </row>
    <row r="67" spans="1:45" x14ac:dyDescent="0.3">
      <c r="A67" s="38" t="s">
        <v>143</v>
      </c>
      <c r="B67" s="6"/>
      <c r="C67" s="33" t="s">
        <v>772</v>
      </c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>
        <v>8</v>
      </c>
      <c r="AE67" s="21"/>
      <c r="AF67" s="21"/>
      <c r="AG67" s="21"/>
      <c r="AH67" s="21"/>
      <c r="AI67" s="21"/>
      <c r="AJ67" s="21"/>
      <c r="AK67" s="21"/>
      <c r="AL67" s="21">
        <v>8</v>
      </c>
      <c r="AM67" s="21"/>
      <c r="AN67" s="21"/>
      <c r="AO67" s="21"/>
      <c r="AP67" s="21"/>
      <c r="AQ67" s="21"/>
      <c r="AR67" s="21"/>
      <c r="AS67" s="34">
        <f t="shared" si="1"/>
        <v>16</v>
      </c>
    </row>
    <row r="68" spans="1:45" s="28" customFormat="1" x14ac:dyDescent="0.3">
      <c r="A68" s="38" t="s">
        <v>144</v>
      </c>
      <c r="B68" s="25" t="s">
        <v>27</v>
      </c>
      <c r="C68" s="26" t="s">
        <v>33</v>
      </c>
      <c r="D68" s="27">
        <v>10</v>
      </c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9">
        <f>SUM(D68:AR68)</f>
        <v>10</v>
      </c>
    </row>
    <row r="69" spans="1:45" x14ac:dyDescent="0.3">
      <c r="A69" s="38" t="s">
        <v>145</v>
      </c>
      <c r="B69" s="25" t="s">
        <v>208</v>
      </c>
      <c r="C69" s="26" t="s">
        <v>639</v>
      </c>
      <c r="D69" s="27"/>
      <c r="E69" s="27">
        <v>8</v>
      </c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9">
        <f>SUM(D69:AR69)</f>
        <v>8</v>
      </c>
    </row>
    <row r="70" spans="1:45" x14ac:dyDescent="0.3">
      <c r="A70" s="38" t="s">
        <v>146</v>
      </c>
      <c r="B70" s="8" t="s">
        <v>49</v>
      </c>
      <c r="C70" s="9" t="s">
        <v>50</v>
      </c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19">
        <f>SUM(D70:AR70)</f>
        <v>0</v>
      </c>
    </row>
  </sheetData>
  <mergeCells count="2">
    <mergeCell ref="A1:AB1"/>
    <mergeCell ref="AC1:AS1"/>
  </mergeCells>
  <phoneticPr fontId="2" type="noConversion"/>
  <pageMargins left="0.59055118110236227" right="0" top="0" bottom="0" header="0" footer="0"/>
  <pageSetup paperSize="9" scale="70" orientation="portrait" r:id="rId1"/>
  <headerFooter alignWithMargins="0"/>
  <colBreaks count="1" manualBreakCount="1">
    <brk id="28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W243"/>
  <sheetViews>
    <sheetView view="pageBreakPreview" zoomScaleNormal="100" workbookViewId="0">
      <pane ySplit="3" topLeftCell="A4" activePane="bottomLeft" state="frozen"/>
      <selection activeCell="C18" sqref="C18"/>
      <selection pane="bottomLeft" activeCell="A2" sqref="A2"/>
    </sheetView>
  </sheetViews>
  <sheetFormatPr baseColWidth="10" defaultColWidth="11.42578125" defaultRowHeight="14.25" x14ac:dyDescent="0.3"/>
  <cols>
    <col min="1" max="1" width="4.7109375" style="1" bestFit="1" customWidth="1"/>
    <col min="2" max="2" width="23.42578125" style="3" bestFit="1" customWidth="1"/>
    <col min="3" max="3" width="35.7109375" style="3" bestFit="1" customWidth="1"/>
    <col min="4" max="17" width="3.140625" style="2" bestFit="1" customWidth="1"/>
    <col min="18" max="20" width="3.140625" style="2" customWidth="1"/>
    <col min="21" max="21" width="8.42578125" style="17" customWidth="1"/>
    <col min="22" max="16384" width="11.42578125" style="3"/>
  </cols>
  <sheetData>
    <row r="1" spans="1:21" ht="19.5" x14ac:dyDescent="0.4">
      <c r="A1" s="51" t="str">
        <f>"SSkV-Rangliste "&amp;MID(D3,FIND("20",D3),4)+4&amp;"    Herren"</f>
        <v>SSkV-Rangliste 2019    Herren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1" ht="14.25" customHeight="1" x14ac:dyDescent="0.3"/>
    <row r="3" spans="1:21" ht="81.75" x14ac:dyDescent="0.3">
      <c r="A3" s="39" t="s">
        <v>70</v>
      </c>
      <c r="B3" s="40" t="s">
        <v>71</v>
      </c>
      <c r="C3" s="40" t="s">
        <v>651</v>
      </c>
      <c r="D3" s="45" t="s">
        <v>601</v>
      </c>
      <c r="E3" s="45" t="s">
        <v>602</v>
      </c>
      <c r="F3" s="45" t="s">
        <v>603</v>
      </c>
      <c r="G3" s="45" t="s">
        <v>604</v>
      </c>
      <c r="H3" s="11" t="s">
        <v>663</v>
      </c>
      <c r="I3" s="11" t="s">
        <v>664</v>
      </c>
      <c r="J3" s="11" t="s">
        <v>665</v>
      </c>
      <c r="K3" s="11" t="s">
        <v>666</v>
      </c>
      <c r="L3" s="11" t="s">
        <v>712</v>
      </c>
      <c r="M3" s="11" t="s">
        <v>713</v>
      </c>
      <c r="N3" s="11" t="s">
        <v>714</v>
      </c>
      <c r="O3" s="11" t="s">
        <v>757</v>
      </c>
      <c r="P3" s="11" t="s">
        <v>758</v>
      </c>
      <c r="Q3" s="11" t="s">
        <v>759</v>
      </c>
      <c r="R3" s="11" t="s">
        <v>791</v>
      </c>
      <c r="S3" s="11" t="s">
        <v>792</v>
      </c>
      <c r="T3" s="11" t="s">
        <v>793</v>
      </c>
      <c r="U3" s="46" t="s">
        <v>69</v>
      </c>
    </row>
    <row r="4" spans="1:21" x14ac:dyDescent="0.3">
      <c r="A4" s="30" t="s">
        <v>72</v>
      </c>
      <c r="B4" s="5" t="s">
        <v>386</v>
      </c>
      <c r="C4" s="5" t="s">
        <v>640</v>
      </c>
      <c r="D4" s="7">
        <v>6</v>
      </c>
      <c r="E4" s="7">
        <v>26</v>
      </c>
      <c r="F4" s="7"/>
      <c r="G4" s="7">
        <v>26</v>
      </c>
      <c r="H4" s="7">
        <v>9</v>
      </c>
      <c r="I4" s="7"/>
      <c r="J4" s="7">
        <v>50</v>
      </c>
      <c r="K4" s="7">
        <v>30</v>
      </c>
      <c r="L4" s="7">
        <v>2</v>
      </c>
      <c r="M4" s="7"/>
      <c r="N4" s="7">
        <v>39</v>
      </c>
      <c r="O4" s="7"/>
      <c r="P4" s="7"/>
      <c r="Q4" s="7"/>
      <c r="R4" s="7">
        <v>8</v>
      </c>
      <c r="S4" s="7">
        <v>51</v>
      </c>
      <c r="T4" s="7"/>
      <c r="U4" s="14">
        <f t="shared" ref="U4:U67" si="0">SUM(D4:T4)</f>
        <v>247</v>
      </c>
    </row>
    <row r="5" spans="1:21" x14ac:dyDescent="0.3">
      <c r="A5" s="4" t="s">
        <v>73</v>
      </c>
      <c r="B5" s="5" t="s">
        <v>455</v>
      </c>
      <c r="C5" s="5" t="s">
        <v>687</v>
      </c>
      <c r="D5" s="7">
        <v>15</v>
      </c>
      <c r="E5" s="7"/>
      <c r="F5" s="7">
        <v>68</v>
      </c>
      <c r="G5" s="7"/>
      <c r="H5" s="7"/>
      <c r="I5" s="7"/>
      <c r="J5" s="7"/>
      <c r="K5" s="7"/>
      <c r="L5" s="7">
        <v>14</v>
      </c>
      <c r="M5" s="7">
        <v>48</v>
      </c>
      <c r="N5" s="7"/>
      <c r="O5" s="7"/>
      <c r="P5" s="7"/>
      <c r="Q5" s="7"/>
      <c r="R5" s="7">
        <v>10</v>
      </c>
      <c r="S5" s="7">
        <v>45</v>
      </c>
      <c r="T5" s="7"/>
      <c r="U5" s="14">
        <f t="shared" si="0"/>
        <v>200</v>
      </c>
    </row>
    <row r="6" spans="1:21" x14ac:dyDescent="0.3">
      <c r="A6" s="30" t="s">
        <v>74</v>
      </c>
      <c r="B6" s="8" t="s">
        <v>359</v>
      </c>
      <c r="C6" s="8" t="s">
        <v>640</v>
      </c>
      <c r="D6" s="7"/>
      <c r="E6" s="7"/>
      <c r="F6" s="7">
        <v>49</v>
      </c>
      <c r="G6" s="7"/>
      <c r="H6" s="7"/>
      <c r="I6" s="7">
        <v>48</v>
      </c>
      <c r="J6" s="7"/>
      <c r="K6" s="7"/>
      <c r="L6" s="7"/>
      <c r="M6" s="7"/>
      <c r="N6" s="7">
        <v>29</v>
      </c>
      <c r="O6" s="7"/>
      <c r="P6" s="7">
        <v>30</v>
      </c>
      <c r="Q6" s="7">
        <v>29</v>
      </c>
      <c r="R6" s="7"/>
      <c r="S6" s="7">
        <v>5</v>
      </c>
      <c r="T6" s="7"/>
      <c r="U6" s="14">
        <f t="shared" si="0"/>
        <v>190</v>
      </c>
    </row>
    <row r="7" spans="1:21" x14ac:dyDescent="0.3">
      <c r="A7" s="4" t="s">
        <v>75</v>
      </c>
      <c r="B7" s="6" t="s">
        <v>391</v>
      </c>
      <c r="C7" s="6" t="s">
        <v>817</v>
      </c>
      <c r="D7" s="7">
        <v>12</v>
      </c>
      <c r="E7" s="7">
        <v>60</v>
      </c>
      <c r="F7" s="7">
        <v>3</v>
      </c>
      <c r="G7" s="7"/>
      <c r="H7" s="7"/>
      <c r="I7" s="7">
        <v>10</v>
      </c>
      <c r="J7" s="7">
        <v>11</v>
      </c>
      <c r="K7" s="7"/>
      <c r="L7" s="7">
        <v>5</v>
      </c>
      <c r="M7" s="7">
        <v>54</v>
      </c>
      <c r="N7" s="7"/>
      <c r="O7" s="7"/>
      <c r="P7" s="7"/>
      <c r="Q7" s="7"/>
      <c r="R7" s="7">
        <v>9</v>
      </c>
      <c r="S7" s="7">
        <v>24</v>
      </c>
      <c r="T7" s="7"/>
      <c r="U7" s="14">
        <f t="shared" si="0"/>
        <v>188</v>
      </c>
    </row>
    <row r="8" spans="1:21" x14ac:dyDescent="0.3">
      <c r="A8" s="30" t="s">
        <v>76</v>
      </c>
      <c r="B8" s="8" t="s">
        <v>126</v>
      </c>
      <c r="C8" s="8" t="s">
        <v>38</v>
      </c>
      <c r="D8" s="7"/>
      <c r="E8" s="7">
        <v>12</v>
      </c>
      <c r="F8" s="7"/>
      <c r="G8" s="7"/>
      <c r="H8" s="7">
        <v>11</v>
      </c>
      <c r="I8" s="7">
        <v>60</v>
      </c>
      <c r="J8" s="7"/>
      <c r="K8" s="7"/>
      <c r="L8" s="7">
        <v>1</v>
      </c>
      <c r="M8" s="7">
        <v>42</v>
      </c>
      <c r="N8" s="7"/>
      <c r="O8" s="7">
        <v>9</v>
      </c>
      <c r="P8" s="7">
        <v>36</v>
      </c>
      <c r="Q8" s="7"/>
      <c r="R8" s="7">
        <v>1</v>
      </c>
      <c r="S8" s="7"/>
      <c r="T8" s="7"/>
      <c r="U8" s="14">
        <f t="shared" si="0"/>
        <v>172</v>
      </c>
    </row>
    <row r="9" spans="1:21" x14ac:dyDescent="0.3">
      <c r="A9" s="4" t="s">
        <v>77</v>
      </c>
      <c r="B9" s="8" t="s">
        <v>404</v>
      </c>
      <c r="C9" s="8" t="s">
        <v>38</v>
      </c>
      <c r="D9" s="7"/>
      <c r="E9" s="7"/>
      <c r="F9" s="7"/>
      <c r="G9" s="7">
        <v>40</v>
      </c>
      <c r="H9" s="7"/>
      <c r="I9" s="7"/>
      <c r="J9" s="7">
        <v>54</v>
      </c>
      <c r="K9" s="7">
        <v>32</v>
      </c>
      <c r="L9" s="7"/>
      <c r="M9" s="7"/>
      <c r="N9" s="7"/>
      <c r="O9" s="7"/>
      <c r="P9" s="7"/>
      <c r="Q9" s="7"/>
      <c r="R9" s="7"/>
      <c r="S9" s="7"/>
      <c r="T9" s="7">
        <v>44</v>
      </c>
      <c r="U9" s="14">
        <f t="shared" si="0"/>
        <v>170</v>
      </c>
    </row>
    <row r="10" spans="1:21" x14ac:dyDescent="0.3">
      <c r="A10" s="30" t="s">
        <v>78</v>
      </c>
      <c r="B10" s="8" t="s">
        <v>388</v>
      </c>
      <c r="C10" s="8" t="s">
        <v>560</v>
      </c>
      <c r="D10" s="7"/>
      <c r="E10" s="7"/>
      <c r="F10" s="7">
        <v>23</v>
      </c>
      <c r="G10" s="7">
        <v>10</v>
      </c>
      <c r="H10" s="7"/>
      <c r="I10" s="7"/>
      <c r="J10" s="7"/>
      <c r="K10" s="7"/>
      <c r="L10" s="7"/>
      <c r="M10" s="7"/>
      <c r="N10" s="7"/>
      <c r="O10" s="7">
        <v>12</v>
      </c>
      <c r="P10" s="7">
        <v>8</v>
      </c>
      <c r="Q10" s="7">
        <v>44</v>
      </c>
      <c r="R10" s="7">
        <v>4</v>
      </c>
      <c r="S10" s="7">
        <v>18</v>
      </c>
      <c r="T10" s="7">
        <v>45</v>
      </c>
      <c r="U10" s="14">
        <f t="shared" si="0"/>
        <v>164</v>
      </c>
    </row>
    <row r="11" spans="1:21" x14ac:dyDescent="0.3">
      <c r="A11" s="4" t="s">
        <v>79</v>
      </c>
      <c r="B11" s="8" t="s">
        <v>432</v>
      </c>
      <c r="C11" s="8" t="s">
        <v>124</v>
      </c>
      <c r="D11" s="7">
        <v>6</v>
      </c>
      <c r="E11" s="7"/>
      <c r="F11" s="7">
        <v>59</v>
      </c>
      <c r="G11" s="7"/>
      <c r="H11" s="7">
        <v>14</v>
      </c>
      <c r="I11" s="7"/>
      <c r="J11" s="7">
        <v>9</v>
      </c>
      <c r="K11" s="7"/>
      <c r="L11" s="7"/>
      <c r="M11" s="7">
        <v>6</v>
      </c>
      <c r="N11" s="7"/>
      <c r="O11" s="7"/>
      <c r="P11" s="7">
        <v>12</v>
      </c>
      <c r="Q11" s="7"/>
      <c r="R11" s="7"/>
      <c r="S11" s="7">
        <v>28</v>
      </c>
      <c r="T11" s="7">
        <v>28</v>
      </c>
      <c r="U11" s="14">
        <f t="shared" si="0"/>
        <v>162</v>
      </c>
    </row>
    <row r="12" spans="1:21" x14ac:dyDescent="0.3">
      <c r="A12" s="30" t="s">
        <v>80</v>
      </c>
      <c r="B12" s="8" t="s">
        <v>409</v>
      </c>
      <c r="C12" s="8" t="s">
        <v>641</v>
      </c>
      <c r="D12" s="7">
        <v>1</v>
      </c>
      <c r="E12" s="7"/>
      <c r="F12" s="7"/>
      <c r="G12" s="7"/>
      <c r="H12" s="7">
        <v>7</v>
      </c>
      <c r="I12" s="7">
        <v>14</v>
      </c>
      <c r="J12" s="7">
        <v>4</v>
      </c>
      <c r="K12" s="7">
        <v>38</v>
      </c>
      <c r="L12" s="7"/>
      <c r="M12" s="7"/>
      <c r="N12" s="7">
        <v>10</v>
      </c>
      <c r="O12" s="7">
        <v>13</v>
      </c>
      <c r="P12" s="7">
        <v>26</v>
      </c>
      <c r="Q12" s="7">
        <v>47</v>
      </c>
      <c r="R12" s="7"/>
      <c r="S12" s="7"/>
      <c r="T12" s="7"/>
      <c r="U12" s="14">
        <f t="shared" si="0"/>
        <v>160</v>
      </c>
    </row>
    <row r="13" spans="1:21" x14ac:dyDescent="0.3">
      <c r="A13" s="4" t="s">
        <v>81</v>
      </c>
      <c r="B13" s="8" t="s">
        <v>343</v>
      </c>
      <c r="C13" s="8" t="s">
        <v>595</v>
      </c>
      <c r="D13" s="7">
        <v>10</v>
      </c>
      <c r="E13" s="7"/>
      <c r="F13" s="7"/>
      <c r="G13" s="7"/>
      <c r="H13" s="7">
        <v>4</v>
      </c>
      <c r="I13" s="7"/>
      <c r="J13" s="7">
        <v>53</v>
      </c>
      <c r="K13" s="7"/>
      <c r="L13" s="7"/>
      <c r="M13" s="7"/>
      <c r="N13" s="7"/>
      <c r="O13" s="7">
        <v>16</v>
      </c>
      <c r="P13" s="7"/>
      <c r="Q13" s="7">
        <v>20</v>
      </c>
      <c r="R13" s="7">
        <v>7</v>
      </c>
      <c r="S13" s="7"/>
      <c r="T13" s="7">
        <v>47</v>
      </c>
      <c r="U13" s="14">
        <f t="shared" si="0"/>
        <v>157</v>
      </c>
    </row>
    <row r="14" spans="1:21" x14ac:dyDescent="0.3">
      <c r="A14" s="30" t="s">
        <v>82</v>
      </c>
      <c r="B14" s="8" t="s">
        <v>460</v>
      </c>
      <c r="C14" s="8" t="s">
        <v>687</v>
      </c>
      <c r="D14" s="7">
        <v>16</v>
      </c>
      <c r="E14" s="7"/>
      <c r="F14" s="7"/>
      <c r="G14" s="7"/>
      <c r="H14" s="7"/>
      <c r="I14" s="7">
        <v>54</v>
      </c>
      <c r="J14" s="7"/>
      <c r="K14" s="7"/>
      <c r="L14" s="7">
        <v>17</v>
      </c>
      <c r="M14" s="7">
        <v>60</v>
      </c>
      <c r="N14" s="7"/>
      <c r="O14" s="7"/>
      <c r="P14" s="7"/>
      <c r="Q14" s="7"/>
      <c r="R14" s="7"/>
      <c r="S14" s="7"/>
      <c r="T14" s="7"/>
      <c r="U14" s="14">
        <f t="shared" si="0"/>
        <v>147</v>
      </c>
    </row>
    <row r="15" spans="1:21" x14ac:dyDescent="0.3">
      <c r="A15" s="4" t="s">
        <v>83</v>
      </c>
      <c r="B15" s="8" t="s">
        <v>362</v>
      </c>
      <c r="C15" s="8" t="s">
        <v>34</v>
      </c>
      <c r="D15" s="7"/>
      <c r="E15" s="7"/>
      <c r="F15" s="7">
        <v>22</v>
      </c>
      <c r="G15" s="7"/>
      <c r="H15" s="7">
        <v>6</v>
      </c>
      <c r="I15" s="7">
        <v>3</v>
      </c>
      <c r="J15" s="7">
        <v>41</v>
      </c>
      <c r="K15" s="7"/>
      <c r="L15" s="7">
        <v>1</v>
      </c>
      <c r="M15" s="7"/>
      <c r="N15" s="7">
        <v>43</v>
      </c>
      <c r="O15" s="7"/>
      <c r="P15" s="7"/>
      <c r="Q15" s="7">
        <v>21</v>
      </c>
      <c r="R15" s="7"/>
      <c r="S15" s="7"/>
      <c r="T15" s="7">
        <v>7</v>
      </c>
      <c r="U15" s="14">
        <f t="shared" si="0"/>
        <v>144</v>
      </c>
    </row>
    <row r="16" spans="1:21" x14ac:dyDescent="0.3">
      <c r="A16" s="30" t="s">
        <v>85</v>
      </c>
      <c r="B16" s="8" t="s">
        <v>394</v>
      </c>
      <c r="C16" s="8" t="s">
        <v>640</v>
      </c>
      <c r="D16" s="7"/>
      <c r="E16" s="7"/>
      <c r="F16" s="7"/>
      <c r="G16" s="7"/>
      <c r="H16" s="7">
        <v>12</v>
      </c>
      <c r="I16" s="7">
        <v>57</v>
      </c>
      <c r="J16" s="7"/>
      <c r="K16" s="7"/>
      <c r="L16" s="7">
        <v>11</v>
      </c>
      <c r="M16" s="7"/>
      <c r="N16" s="7"/>
      <c r="O16" s="7"/>
      <c r="P16" s="7">
        <v>14</v>
      </c>
      <c r="Q16" s="7"/>
      <c r="R16" s="7">
        <v>7</v>
      </c>
      <c r="S16" s="7">
        <v>42</v>
      </c>
      <c r="T16" s="7"/>
      <c r="U16" s="14">
        <f t="shared" si="0"/>
        <v>143</v>
      </c>
    </row>
    <row r="17" spans="1:21" x14ac:dyDescent="0.3">
      <c r="A17" s="4" t="s">
        <v>86</v>
      </c>
      <c r="B17" s="8" t="s">
        <v>187</v>
      </c>
      <c r="C17" s="8" t="s">
        <v>13</v>
      </c>
      <c r="D17" s="7">
        <v>17</v>
      </c>
      <c r="E17" s="7">
        <v>39</v>
      </c>
      <c r="F17" s="7"/>
      <c r="G17" s="7"/>
      <c r="H17" s="7"/>
      <c r="I17" s="7"/>
      <c r="J17" s="7"/>
      <c r="K17" s="7"/>
      <c r="L17" s="7">
        <v>10</v>
      </c>
      <c r="M17" s="7"/>
      <c r="N17" s="7"/>
      <c r="O17" s="7"/>
      <c r="P17" s="7"/>
      <c r="Q17" s="7"/>
      <c r="R17" s="7">
        <v>15</v>
      </c>
      <c r="S17" s="7">
        <v>57</v>
      </c>
      <c r="T17" s="7"/>
      <c r="U17" s="14">
        <f t="shared" si="0"/>
        <v>138</v>
      </c>
    </row>
    <row r="18" spans="1:21" x14ac:dyDescent="0.3">
      <c r="A18" s="30" t="s">
        <v>87</v>
      </c>
      <c r="B18" s="8" t="s">
        <v>422</v>
      </c>
      <c r="C18" s="8" t="s">
        <v>41</v>
      </c>
      <c r="D18" s="7"/>
      <c r="E18" s="7"/>
      <c r="F18" s="7"/>
      <c r="G18" s="7"/>
      <c r="H18" s="7">
        <v>3</v>
      </c>
      <c r="I18" s="7">
        <v>51</v>
      </c>
      <c r="J18" s="7"/>
      <c r="K18" s="7"/>
      <c r="L18" s="7">
        <v>10</v>
      </c>
      <c r="M18" s="7"/>
      <c r="N18" s="7"/>
      <c r="O18" s="7"/>
      <c r="P18" s="7">
        <v>33</v>
      </c>
      <c r="Q18" s="7"/>
      <c r="R18" s="7">
        <v>2</v>
      </c>
      <c r="S18" s="7">
        <v>39</v>
      </c>
      <c r="T18" s="7"/>
      <c r="U18" s="14">
        <f t="shared" si="0"/>
        <v>138</v>
      </c>
    </row>
    <row r="19" spans="1:21" x14ac:dyDescent="0.3">
      <c r="A19" s="4" t="s">
        <v>88</v>
      </c>
      <c r="B19" s="8" t="s">
        <v>444</v>
      </c>
      <c r="C19" s="8" t="s">
        <v>569</v>
      </c>
      <c r="D19" s="7">
        <v>4</v>
      </c>
      <c r="E19" s="7">
        <v>57</v>
      </c>
      <c r="F19" s="7"/>
      <c r="G19" s="7"/>
      <c r="H19" s="7"/>
      <c r="I19" s="7"/>
      <c r="J19" s="7"/>
      <c r="K19" s="7"/>
      <c r="L19" s="7">
        <v>9</v>
      </c>
      <c r="M19" s="7">
        <v>45</v>
      </c>
      <c r="N19" s="7">
        <v>21</v>
      </c>
      <c r="O19" s="7"/>
      <c r="P19" s="7"/>
      <c r="Q19" s="7"/>
      <c r="R19" s="7"/>
      <c r="S19" s="7"/>
      <c r="T19" s="7"/>
      <c r="U19" s="14">
        <f t="shared" si="0"/>
        <v>136</v>
      </c>
    </row>
    <row r="20" spans="1:21" x14ac:dyDescent="0.3">
      <c r="A20" s="30" t="s">
        <v>89</v>
      </c>
      <c r="B20" s="8" t="s">
        <v>419</v>
      </c>
      <c r="C20" s="8" t="s">
        <v>142</v>
      </c>
      <c r="D20" s="7">
        <v>11</v>
      </c>
      <c r="E20" s="7"/>
      <c r="F20" s="7"/>
      <c r="G20" s="7"/>
      <c r="H20" s="7"/>
      <c r="I20" s="7"/>
      <c r="J20" s="7"/>
      <c r="K20" s="7"/>
      <c r="L20" s="7"/>
      <c r="M20" s="7"/>
      <c r="N20" s="7">
        <v>48</v>
      </c>
      <c r="O20" s="7">
        <v>8</v>
      </c>
      <c r="P20" s="7">
        <v>28</v>
      </c>
      <c r="Q20" s="7"/>
      <c r="R20" s="7"/>
      <c r="S20" s="7">
        <v>2</v>
      </c>
      <c r="T20" s="7">
        <v>37</v>
      </c>
      <c r="U20" s="14">
        <f t="shared" si="0"/>
        <v>134</v>
      </c>
    </row>
    <row r="21" spans="1:21" x14ac:dyDescent="0.3">
      <c r="A21" s="4" t="s">
        <v>91</v>
      </c>
      <c r="B21" s="6" t="s">
        <v>530</v>
      </c>
      <c r="C21" s="6" t="s">
        <v>640</v>
      </c>
      <c r="D21" s="12"/>
      <c r="E21" s="12">
        <v>22</v>
      </c>
      <c r="F21" s="12"/>
      <c r="G21" s="12"/>
      <c r="H21" s="12"/>
      <c r="I21" s="12"/>
      <c r="J21" s="12">
        <v>48</v>
      </c>
      <c r="K21" s="12"/>
      <c r="L21" s="12">
        <v>10</v>
      </c>
      <c r="M21" s="12"/>
      <c r="N21" s="12"/>
      <c r="O21" s="12">
        <v>1</v>
      </c>
      <c r="P21" s="12"/>
      <c r="Q21" s="12"/>
      <c r="R21" s="12"/>
      <c r="S21" s="12">
        <v>48</v>
      </c>
      <c r="T21" s="12"/>
      <c r="U21" s="32">
        <f t="shared" si="0"/>
        <v>129</v>
      </c>
    </row>
    <row r="22" spans="1:21" x14ac:dyDescent="0.3">
      <c r="A22" s="30" t="s">
        <v>92</v>
      </c>
      <c r="B22" s="8" t="s">
        <v>400</v>
      </c>
      <c r="C22" s="8" t="s">
        <v>142</v>
      </c>
      <c r="D22" s="7"/>
      <c r="E22" s="7"/>
      <c r="F22" s="7"/>
      <c r="G22" s="7"/>
      <c r="H22" s="7"/>
      <c r="I22" s="7"/>
      <c r="J22" s="7"/>
      <c r="K22" s="7"/>
      <c r="L22" s="7">
        <v>15</v>
      </c>
      <c r="M22" s="7"/>
      <c r="N22" s="7">
        <v>46</v>
      </c>
      <c r="O22" s="7">
        <v>7</v>
      </c>
      <c r="P22" s="7">
        <v>60</v>
      </c>
      <c r="Q22" s="7"/>
      <c r="R22" s="7"/>
      <c r="S22" s="7"/>
      <c r="T22" s="7"/>
      <c r="U22" s="14">
        <f t="shared" si="0"/>
        <v>128</v>
      </c>
    </row>
    <row r="23" spans="1:21" x14ac:dyDescent="0.3">
      <c r="A23" s="4" t="s">
        <v>94</v>
      </c>
      <c r="B23" s="8" t="s">
        <v>449</v>
      </c>
      <c r="C23" s="8" t="s">
        <v>772</v>
      </c>
      <c r="D23" s="7">
        <v>8</v>
      </c>
      <c r="E23" s="7">
        <v>33</v>
      </c>
      <c r="F23" s="7"/>
      <c r="G23" s="7"/>
      <c r="H23" s="7"/>
      <c r="I23" s="7"/>
      <c r="J23" s="7"/>
      <c r="K23" s="7"/>
      <c r="L23" s="7"/>
      <c r="M23" s="7">
        <v>18</v>
      </c>
      <c r="N23" s="7"/>
      <c r="O23" s="7"/>
      <c r="P23" s="7"/>
      <c r="Q23" s="7"/>
      <c r="R23" s="7">
        <v>8</v>
      </c>
      <c r="S23" s="7">
        <v>60</v>
      </c>
      <c r="T23" s="7"/>
      <c r="U23" s="14">
        <f t="shared" si="0"/>
        <v>127</v>
      </c>
    </row>
    <row r="24" spans="1:21" x14ac:dyDescent="0.3">
      <c r="A24" s="30" t="s">
        <v>95</v>
      </c>
      <c r="B24" s="8" t="s">
        <v>389</v>
      </c>
      <c r="C24" s="8" t="s">
        <v>816</v>
      </c>
      <c r="D24" s="7">
        <v>21</v>
      </c>
      <c r="E24" s="7">
        <v>4</v>
      </c>
      <c r="F24" s="7"/>
      <c r="G24" s="7"/>
      <c r="H24" s="7"/>
      <c r="I24" s="7">
        <v>28</v>
      </c>
      <c r="J24" s="7"/>
      <c r="K24" s="7"/>
      <c r="L24" s="7">
        <v>7</v>
      </c>
      <c r="M24" s="7"/>
      <c r="N24" s="7">
        <v>49</v>
      </c>
      <c r="O24" s="7"/>
      <c r="P24" s="7"/>
      <c r="Q24" s="7"/>
      <c r="R24" s="7"/>
      <c r="S24" s="7"/>
      <c r="T24" s="7">
        <v>15</v>
      </c>
      <c r="U24" s="14">
        <f t="shared" si="0"/>
        <v>124</v>
      </c>
    </row>
    <row r="25" spans="1:21" x14ac:dyDescent="0.3">
      <c r="A25" s="4" t="s">
        <v>96</v>
      </c>
      <c r="B25" s="8" t="s">
        <v>396</v>
      </c>
      <c r="C25" s="8" t="s">
        <v>640</v>
      </c>
      <c r="D25" s="7"/>
      <c r="E25" s="7"/>
      <c r="F25" s="7">
        <v>10</v>
      </c>
      <c r="G25" s="7"/>
      <c r="H25" s="7">
        <v>10</v>
      </c>
      <c r="I25" s="7"/>
      <c r="J25" s="7">
        <v>28</v>
      </c>
      <c r="K25" s="7"/>
      <c r="L25" s="7">
        <v>12</v>
      </c>
      <c r="M25" s="7">
        <v>20</v>
      </c>
      <c r="N25" s="7">
        <v>36</v>
      </c>
      <c r="O25" s="7">
        <v>6</v>
      </c>
      <c r="P25" s="7">
        <v>2</v>
      </c>
      <c r="Q25" s="7"/>
      <c r="R25" s="7"/>
      <c r="S25" s="7"/>
      <c r="T25" s="7"/>
      <c r="U25" s="14">
        <f t="shared" si="0"/>
        <v>124</v>
      </c>
    </row>
    <row r="26" spans="1:21" x14ac:dyDescent="0.3">
      <c r="A26" s="30" t="s">
        <v>97</v>
      </c>
      <c r="B26" s="8" t="s">
        <v>593</v>
      </c>
      <c r="C26" s="8" t="s">
        <v>642</v>
      </c>
      <c r="D26" s="7"/>
      <c r="E26" s="7"/>
      <c r="F26" s="7"/>
      <c r="G26" s="7"/>
      <c r="H26" s="7">
        <v>15</v>
      </c>
      <c r="I26" s="7">
        <v>26</v>
      </c>
      <c r="J26" s="7"/>
      <c r="K26" s="7">
        <v>16</v>
      </c>
      <c r="L26" s="7"/>
      <c r="M26" s="7">
        <v>57</v>
      </c>
      <c r="N26" s="7"/>
      <c r="O26" s="7"/>
      <c r="P26" s="7"/>
      <c r="Q26" s="7"/>
      <c r="R26" s="7">
        <v>4</v>
      </c>
      <c r="S26" s="7"/>
      <c r="T26" s="7"/>
      <c r="U26" s="14">
        <f t="shared" si="0"/>
        <v>118</v>
      </c>
    </row>
    <row r="27" spans="1:21" x14ac:dyDescent="0.3">
      <c r="A27" s="4" t="s">
        <v>98</v>
      </c>
      <c r="B27" s="8" t="s">
        <v>415</v>
      </c>
      <c r="C27" s="8" t="s">
        <v>153</v>
      </c>
      <c r="D27" s="7"/>
      <c r="E27" s="7"/>
      <c r="F27" s="7"/>
      <c r="G27" s="7"/>
      <c r="H27" s="7"/>
      <c r="I27" s="7"/>
      <c r="J27" s="7"/>
      <c r="K27" s="7"/>
      <c r="L27" s="7"/>
      <c r="M27" s="7">
        <v>39</v>
      </c>
      <c r="N27" s="7">
        <v>20</v>
      </c>
      <c r="O27" s="7">
        <v>14</v>
      </c>
      <c r="P27" s="7">
        <v>45</v>
      </c>
      <c r="Q27" s="7"/>
      <c r="R27" s="7"/>
      <c r="S27" s="7"/>
      <c r="T27" s="7"/>
      <c r="U27" s="14">
        <f t="shared" si="0"/>
        <v>118</v>
      </c>
    </row>
    <row r="28" spans="1:21" x14ac:dyDescent="0.3">
      <c r="A28" s="30" t="s">
        <v>99</v>
      </c>
      <c r="B28" s="8" t="s">
        <v>450</v>
      </c>
      <c r="C28" s="8" t="s">
        <v>817</v>
      </c>
      <c r="D28" s="7">
        <v>11</v>
      </c>
      <c r="E28" s="7">
        <v>7</v>
      </c>
      <c r="F28" s="7"/>
      <c r="G28" s="7"/>
      <c r="H28" s="7"/>
      <c r="I28" s="7">
        <v>33</v>
      </c>
      <c r="J28" s="7"/>
      <c r="K28" s="7"/>
      <c r="L28" s="7"/>
      <c r="M28" s="7"/>
      <c r="N28" s="7"/>
      <c r="O28" s="7">
        <v>2</v>
      </c>
      <c r="P28" s="7">
        <v>51</v>
      </c>
      <c r="Q28" s="7"/>
      <c r="R28" s="7">
        <v>6</v>
      </c>
      <c r="S28" s="7">
        <v>4</v>
      </c>
      <c r="T28" s="7"/>
      <c r="U28" s="14">
        <f t="shared" si="0"/>
        <v>114</v>
      </c>
    </row>
    <row r="29" spans="1:21" x14ac:dyDescent="0.3">
      <c r="A29" s="4" t="s">
        <v>100</v>
      </c>
      <c r="B29" s="8" t="s">
        <v>393</v>
      </c>
      <c r="C29" s="8" t="s">
        <v>641</v>
      </c>
      <c r="D29" s="7"/>
      <c r="E29" s="7"/>
      <c r="F29" s="7">
        <v>66</v>
      </c>
      <c r="G29" s="7"/>
      <c r="H29" s="7"/>
      <c r="I29" s="7"/>
      <c r="J29" s="7">
        <v>45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14">
        <f t="shared" si="0"/>
        <v>111</v>
      </c>
    </row>
    <row r="30" spans="1:21" x14ac:dyDescent="0.3">
      <c r="A30" s="30" t="s">
        <v>101</v>
      </c>
      <c r="B30" s="8" t="s">
        <v>410</v>
      </c>
      <c r="C30" s="5" t="s">
        <v>640</v>
      </c>
      <c r="D30" s="7">
        <v>1</v>
      </c>
      <c r="E30" s="7"/>
      <c r="F30" s="7">
        <v>25</v>
      </c>
      <c r="G30" s="7">
        <v>36</v>
      </c>
      <c r="H30" s="7">
        <v>3</v>
      </c>
      <c r="I30" s="7"/>
      <c r="J30" s="7"/>
      <c r="K30" s="7"/>
      <c r="L30" s="7"/>
      <c r="M30" s="7"/>
      <c r="N30" s="7">
        <v>44</v>
      </c>
      <c r="O30" s="7"/>
      <c r="P30" s="7"/>
      <c r="Q30" s="7"/>
      <c r="R30" s="7"/>
      <c r="S30" s="7"/>
      <c r="T30" s="7"/>
      <c r="U30" s="14">
        <f t="shared" si="0"/>
        <v>109</v>
      </c>
    </row>
    <row r="31" spans="1:21" x14ac:dyDescent="0.3">
      <c r="A31" s="4" t="s">
        <v>102</v>
      </c>
      <c r="B31" s="8" t="s">
        <v>582</v>
      </c>
      <c r="C31" s="5" t="s">
        <v>124</v>
      </c>
      <c r="D31" s="7"/>
      <c r="E31" s="7"/>
      <c r="F31" s="7">
        <v>70</v>
      </c>
      <c r="G31" s="7"/>
      <c r="H31" s="7">
        <v>12</v>
      </c>
      <c r="I31" s="7"/>
      <c r="J31" s="7"/>
      <c r="K31" s="7"/>
      <c r="L31" s="7"/>
      <c r="M31" s="7"/>
      <c r="N31" s="7">
        <v>2</v>
      </c>
      <c r="O31" s="7"/>
      <c r="P31" s="7">
        <v>18</v>
      </c>
      <c r="Q31" s="7"/>
      <c r="R31" s="7"/>
      <c r="S31" s="7"/>
      <c r="T31" s="7">
        <v>2</v>
      </c>
      <c r="U31" s="14">
        <f t="shared" si="0"/>
        <v>104</v>
      </c>
    </row>
    <row r="32" spans="1:21" x14ac:dyDescent="0.3">
      <c r="A32" s="30" t="s">
        <v>103</v>
      </c>
      <c r="B32" s="8" t="s">
        <v>423</v>
      </c>
      <c r="C32" s="8" t="s">
        <v>84</v>
      </c>
      <c r="D32" s="12">
        <v>1</v>
      </c>
      <c r="E32" s="12"/>
      <c r="F32" s="12">
        <v>27</v>
      </c>
      <c r="G32" s="12"/>
      <c r="H32" s="12"/>
      <c r="I32" s="12"/>
      <c r="J32" s="12"/>
      <c r="K32" s="12"/>
      <c r="L32" s="7"/>
      <c r="M32" s="7">
        <v>26</v>
      </c>
      <c r="N32" s="7"/>
      <c r="O32" s="7"/>
      <c r="P32" s="7"/>
      <c r="Q32" s="7"/>
      <c r="R32" s="7">
        <v>2</v>
      </c>
      <c r="S32" s="7"/>
      <c r="T32" s="7">
        <v>43</v>
      </c>
      <c r="U32" s="14">
        <f t="shared" si="0"/>
        <v>99</v>
      </c>
    </row>
    <row r="33" spans="1:21" x14ac:dyDescent="0.3">
      <c r="A33" s="4" t="s">
        <v>104</v>
      </c>
      <c r="B33" s="8" t="s">
        <v>689</v>
      </c>
      <c r="C33" s="8" t="s">
        <v>676</v>
      </c>
      <c r="D33" s="7"/>
      <c r="E33" s="7"/>
      <c r="F33" s="7"/>
      <c r="G33" s="7"/>
      <c r="H33" s="7">
        <v>1</v>
      </c>
      <c r="I33" s="7">
        <v>24</v>
      </c>
      <c r="J33" s="7"/>
      <c r="K33" s="7"/>
      <c r="L33" s="7">
        <v>4</v>
      </c>
      <c r="M33" s="7"/>
      <c r="N33" s="7"/>
      <c r="O33" s="7">
        <v>9</v>
      </c>
      <c r="P33" s="7">
        <v>48</v>
      </c>
      <c r="Q33" s="7"/>
      <c r="R33" s="7">
        <v>9</v>
      </c>
      <c r="S33" s="7"/>
      <c r="T33" s="7"/>
      <c r="U33" s="14">
        <f t="shared" si="0"/>
        <v>95</v>
      </c>
    </row>
    <row r="34" spans="1:21" x14ac:dyDescent="0.3">
      <c r="A34" s="30" t="s">
        <v>105</v>
      </c>
      <c r="B34" s="8" t="s">
        <v>398</v>
      </c>
      <c r="C34" s="6" t="s">
        <v>820</v>
      </c>
      <c r="D34" s="7"/>
      <c r="E34" s="7"/>
      <c r="F34" s="7"/>
      <c r="G34" s="7"/>
      <c r="H34" s="7"/>
      <c r="I34" s="7"/>
      <c r="J34" s="7">
        <v>25</v>
      </c>
      <c r="K34" s="7"/>
      <c r="L34" s="7">
        <v>15</v>
      </c>
      <c r="M34" s="7"/>
      <c r="N34" s="7">
        <v>28</v>
      </c>
      <c r="O34" s="7"/>
      <c r="P34" s="7"/>
      <c r="Q34" s="7">
        <v>24</v>
      </c>
      <c r="R34" s="7"/>
      <c r="S34" s="7"/>
      <c r="T34" s="7"/>
      <c r="U34" s="14">
        <f t="shared" si="0"/>
        <v>92</v>
      </c>
    </row>
    <row r="35" spans="1:21" x14ac:dyDescent="0.3">
      <c r="A35" s="4" t="s">
        <v>106</v>
      </c>
      <c r="B35" s="8" t="s">
        <v>352</v>
      </c>
      <c r="C35" s="8" t="s">
        <v>642</v>
      </c>
      <c r="D35" s="7"/>
      <c r="E35" s="7"/>
      <c r="F35" s="7"/>
      <c r="G35" s="7"/>
      <c r="H35" s="7"/>
      <c r="I35" s="7"/>
      <c r="J35" s="7"/>
      <c r="K35" s="7">
        <v>26</v>
      </c>
      <c r="L35" s="7">
        <v>3</v>
      </c>
      <c r="M35" s="7">
        <v>12</v>
      </c>
      <c r="N35" s="7"/>
      <c r="O35" s="7"/>
      <c r="P35" s="7"/>
      <c r="Q35" s="7">
        <v>36</v>
      </c>
      <c r="R35" s="7"/>
      <c r="S35" s="7"/>
      <c r="T35" s="7">
        <v>13</v>
      </c>
      <c r="U35" s="14">
        <f t="shared" si="0"/>
        <v>90</v>
      </c>
    </row>
    <row r="36" spans="1:21" x14ac:dyDescent="0.3">
      <c r="A36" s="30" t="s">
        <v>108</v>
      </c>
      <c r="B36" s="6" t="s">
        <v>464</v>
      </c>
      <c r="C36" s="8" t="s">
        <v>676</v>
      </c>
      <c r="D36" s="7"/>
      <c r="E36" s="7"/>
      <c r="F36" s="7"/>
      <c r="G36" s="7"/>
      <c r="H36" s="7"/>
      <c r="I36" s="7"/>
      <c r="J36" s="7">
        <v>17</v>
      </c>
      <c r="K36" s="7"/>
      <c r="L36" s="7"/>
      <c r="M36" s="7">
        <v>30</v>
      </c>
      <c r="N36" s="7"/>
      <c r="O36" s="7"/>
      <c r="P36" s="7"/>
      <c r="Q36" s="7">
        <v>43</v>
      </c>
      <c r="R36" s="7"/>
      <c r="S36" s="7"/>
      <c r="T36" s="7"/>
      <c r="U36" s="14">
        <f t="shared" si="0"/>
        <v>90</v>
      </c>
    </row>
    <row r="37" spans="1:21" x14ac:dyDescent="0.3">
      <c r="A37" s="4" t="s">
        <v>109</v>
      </c>
      <c r="B37" s="8" t="s">
        <v>430</v>
      </c>
      <c r="C37" s="8" t="s">
        <v>124</v>
      </c>
      <c r="D37" s="7"/>
      <c r="E37" s="7"/>
      <c r="F37" s="7">
        <v>63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>
        <v>26</v>
      </c>
      <c r="R37" s="7"/>
      <c r="S37" s="7"/>
      <c r="T37" s="7"/>
      <c r="U37" s="14">
        <f t="shared" si="0"/>
        <v>89</v>
      </c>
    </row>
    <row r="38" spans="1:21" x14ac:dyDescent="0.3">
      <c r="A38" s="30" t="s">
        <v>110</v>
      </c>
      <c r="B38" s="8" t="s">
        <v>403</v>
      </c>
      <c r="C38" s="8" t="s">
        <v>817</v>
      </c>
      <c r="D38" s="7">
        <v>5</v>
      </c>
      <c r="E38" s="7"/>
      <c r="F38" s="7"/>
      <c r="G38" s="7"/>
      <c r="H38" s="7"/>
      <c r="I38" s="7"/>
      <c r="J38" s="7"/>
      <c r="K38" s="7">
        <v>8</v>
      </c>
      <c r="L38" s="7"/>
      <c r="M38" s="7">
        <v>51</v>
      </c>
      <c r="N38" s="7">
        <v>19</v>
      </c>
      <c r="O38" s="7"/>
      <c r="P38" s="7"/>
      <c r="Q38" s="7"/>
      <c r="R38" s="7">
        <v>5</v>
      </c>
      <c r="S38" s="7"/>
      <c r="T38" s="7"/>
      <c r="U38" s="14">
        <f t="shared" si="0"/>
        <v>88</v>
      </c>
    </row>
    <row r="39" spans="1:21" x14ac:dyDescent="0.3">
      <c r="A39" s="4" t="s">
        <v>111</v>
      </c>
      <c r="B39" s="8" t="s">
        <v>436</v>
      </c>
      <c r="C39" s="8" t="s">
        <v>640</v>
      </c>
      <c r="D39" s="7"/>
      <c r="E39" s="7"/>
      <c r="F39" s="7">
        <v>4</v>
      </c>
      <c r="G39" s="7">
        <v>34</v>
      </c>
      <c r="H39" s="7"/>
      <c r="I39" s="7"/>
      <c r="J39" s="7"/>
      <c r="K39" s="7"/>
      <c r="L39" s="7"/>
      <c r="M39" s="7"/>
      <c r="N39" s="7"/>
      <c r="O39" s="7">
        <v>2</v>
      </c>
      <c r="P39" s="7"/>
      <c r="Q39" s="7">
        <v>30</v>
      </c>
      <c r="R39" s="7"/>
      <c r="S39" s="7"/>
      <c r="T39" s="7">
        <v>17</v>
      </c>
      <c r="U39" s="14">
        <f t="shared" si="0"/>
        <v>87</v>
      </c>
    </row>
    <row r="40" spans="1:21" x14ac:dyDescent="0.3">
      <c r="A40" s="30" t="s">
        <v>112</v>
      </c>
      <c r="B40" s="8" t="s">
        <v>468</v>
      </c>
      <c r="C40" s="8" t="s">
        <v>676</v>
      </c>
      <c r="D40" s="7">
        <v>8</v>
      </c>
      <c r="E40" s="7">
        <v>16</v>
      </c>
      <c r="F40" s="7"/>
      <c r="G40" s="7"/>
      <c r="H40" s="7">
        <v>9</v>
      </c>
      <c r="I40" s="7">
        <v>16</v>
      </c>
      <c r="J40" s="7"/>
      <c r="K40" s="7"/>
      <c r="L40" s="7">
        <v>8</v>
      </c>
      <c r="M40" s="7">
        <v>3</v>
      </c>
      <c r="N40" s="7"/>
      <c r="O40" s="7"/>
      <c r="P40" s="7"/>
      <c r="Q40" s="7"/>
      <c r="R40" s="7">
        <v>4</v>
      </c>
      <c r="S40" s="7">
        <v>8</v>
      </c>
      <c r="T40" s="7">
        <v>14</v>
      </c>
      <c r="U40" s="14">
        <f t="shared" si="0"/>
        <v>86</v>
      </c>
    </row>
    <row r="41" spans="1:21" x14ac:dyDescent="0.3">
      <c r="A41" s="4" t="s">
        <v>113</v>
      </c>
      <c r="B41" s="8" t="s">
        <v>408</v>
      </c>
      <c r="C41" s="8" t="s">
        <v>640</v>
      </c>
      <c r="D41" s="7">
        <v>12</v>
      </c>
      <c r="E41" s="7">
        <v>14</v>
      </c>
      <c r="F41" s="7"/>
      <c r="G41" s="7"/>
      <c r="H41" s="7"/>
      <c r="I41" s="7">
        <v>9</v>
      </c>
      <c r="J41" s="7"/>
      <c r="K41" s="7"/>
      <c r="L41" s="7">
        <v>5</v>
      </c>
      <c r="M41" s="7"/>
      <c r="N41" s="7"/>
      <c r="O41" s="7">
        <v>3</v>
      </c>
      <c r="P41" s="7">
        <v>42</v>
      </c>
      <c r="Q41" s="7"/>
      <c r="R41" s="7"/>
      <c r="S41" s="7"/>
      <c r="T41" s="7"/>
      <c r="U41" s="14">
        <f t="shared" si="0"/>
        <v>85</v>
      </c>
    </row>
    <row r="42" spans="1:21" x14ac:dyDescent="0.3">
      <c r="A42" s="30" t="s">
        <v>114</v>
      </c>
      <c r="B42" s="8" t="s">
        <v>462</v>
      </c>
      <c r="C42" s="8" t="s">
        <v>37</v>
      </c>
      <c r="D42" s="7">
        <v>2</v>
      </c>
      <c r="E42" s="7">
        <v>18</v>
      </c>
      <c r="F42" s="7"/>
      <c r="G42" s="7"/>
      <c r="H42" s="7">
        <v>7</v>
      </c>
      <c r="I42" s="7">
        <v>42</v>
      </c>
      <c r="J42" s="7"/>
      <c r="K42" s="7"/>
      <c r="L42" s="7"/>
      <c r="M42" s="7"/>
      <c r="N42" s="7"/>
      <c r="O42" s="7"/>
      <c r="P42" s="7">
        <v>16</v>
      </c>
      <c r="Q42" s="7"/>
      <c r="R42" s="7"/>
      <c r="S42" s="7"/>
      <c r="T42" s="7"/>
      <c r="U42" s="14">
        <f t="shared" si="0"/>
        <v>85</v>
      </c>
    </row>
    <row r="43" spans="1:21" x14ac:dyDescent="0.3">
      <c r="A43" s="4" t="s">
        <v>115</v>
      </c>
      <c r="B43" s="25" t="s">
        <v>453</v>
      </c>
      <c r="C43" s="25" t="s">
        <v>46</v>
      </c>
      <c r="D43" s="35">
        <v>3</v>
      </c>
      <c r="E43" s="35">
        <v>20</v>
      </c>
      <c r="F43" s="35">
        <v>46</v>
      </c>
      <c r="G43" s="35"/>
      <c r="H43" s="35"/>
      <c r="I43" s="35"/>
      <c r="J43" s="35"/>
      <c r="K43" s="35"/>
      <c r="L43" s="35"/>
      <c r="M43" s="35">
        <v>8</v>
      </c>
      <c r="N43" s="35">
        <v>6</v>
      </c>
      <c r="O43" s="35"/>
      <c r="P43" s="35">
        <v>1</v>
      </c>
      <c r="Q43" s="35"/>
      <c r="R43" s="35"/>
      <c r="S43" s="35"/>
      <c r="T43" s="35"/>
      <c r="U43" s="36">
        <f t="shared" si="0"/>
        <v>84</v>
      </c>
    </row>
    <row r="44" spans="1:21" x14ac:dyDescent="0.3">
      <c r="A44" s="30" t="s">
        <v>116</v>
      </c>
      <c r="B44" s="8" t="s">
        <v>579</v>
      </c>
      <c r="C44" s="8" t="s">
        <v>41</v>
      </c>
      <c r="D44" s="7"/>
      <c r="E44" s="7"/>
      <c r="F44" s="7"/>
      <c r="G44" s="7"/>
      <c r="H44" s="7">
        <v>10</v>
      </c>
      <c r="I44" s="7">
        <v>5</v>
      </c>
      <c r="J44" s="7"/>
      <c r="K44" s="7"/>
      <c r="L44" s="7">
        <v>11</v>
      </c>
      <c r="M44" s="7"/>
      <c r="N44" s="7"/>
      <c r="O44" s="7"/>
      <c r="P44" s="7">
        <v>54</v>
      </c>
      <c r="Q44" s="7"/>
      <c r="R44" s="7"/>
      <c r="S44" s="7"/>
      <c r="T44" s="7"/>
      <c r="U44" s="14">
        <f t="shared" si="0"/>
        <v>80</v>
      </c>
    </row>
    <row r="45" spans="1:21" x14ac:dyDescent="0.3">
      <c r="A45" s="4" t="s">
        <v>117</v>
      </c>
      <c r="B45" s="8" t="s">
        <v>476</v>
      </c>
      <c r="C45" s="8" t="s">
        <v>41</v>
      </c>
      <c r="D45" s="7"/>
      <c r="E45" s="7"/>
      <c r="F45" s="7">
        <v>47</v>
      </c>
      <c r="G45" s="7">
        <v>32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14">
        <f t="shared" si="0"/>
        <v>79</v>
      </c>
    </row>
    <row r="46" spans="1:21" x14ac:dyDescent="0.3">
      <c r="A46" s="30" t="s">
        <v>118</v>
      </c>
      <c r="B46" s="8" t="s">
        <v>648</v>
      </c>
      <c r="C46" s="8" t="s">
        <v>211</v>
      </c>
      <c r="D46" s="7"/>
      <c r="E46" s="7"/>
      <c r="F46" s="7">
        <v>39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>
        <v>39</v>
      </c>
      <c r="R46" s="7"/>
      <c r="S46" s="7"/>
      <c r="T46" s="7"/>
      <c r="U46" s="14">
        <f t="shared" si="0"/>
        <v>78</v>
      </c>
    </row>
    <row r="47" spans="1:21" x14ac:dyDescent="0.3">
      <c r="A47" s="4" t="s">
        <v>119</v>
      </c>
      <c r="B47" s="8" t="s">
        <v>549</v>
      </c>
      <c r="C47" s="8" t="s">
        <v>676</v>
      </c>
      <c r="D47" s="7"/>
      <c r="E47" s="7"/>
      <c r="F47" s="7">
        <v>44</v>
      </c>
      <c r="G47" s="7"/>
      <c r="H47" s="7"/>
      <c r="I47" s="7"/>
      <c r="J47" s="7"/>
      <c r="K47" s="7"/>
      <c r="L47" s="7"/>
      <c r="M47" s="7"/>
      <c r="N47" s="7"/>
      <c r="O47" s="7">
        <v>7</v>
      </c>
      <c r="P47" s="7">
        <v>24</v>
      </c>
      <c r="Q47" s="7"/>
      <c r="R47" s="7">
        <v>1</v>
      </c>
      <c r="S47" s="7">
        <v>1</v>
      </c>
      <c r="T47" s="7"/>
      <c r="U47" s="14">
        <f t="shared" si="0"/>
        <v>77</v>
      </c>
    </row>
    <row r="48" spans="1:21" x14ac:dyDescent="0.3">
      <c r="A48" s="30" t="s">
        <v>120</v>
      </c>
      <c r="B48" s="8" t="s">
        <v>535</v>
      </c>
      <c r="C48" s="8" t="s">
        <v>211</v>
      </c>
      <c r="D48" s="7"/>
      <c r="E48" s="7">
        <v>45</v>
      </c>
      <c r="F48" s="7"/>
      <c r="G48" s="7"/>
      <c r="H48" s="7"/>
      <c r="I48" s="7"/>
      <c r="J48" s="7"/>
      <c r="K48" s="7"/>
      <c r="L48" s="7"/>
      <c r="M48" s="7"/>
      <c r="N48" s="7">
        <v>3</v>
      </c>
      <c r="O48" s="7">
        <v>9</v>
      </c>
      <c r="P48" s="7">
        <v>20</v>
      </c>
      <c r="Q48" s="7"/>
      <c r="R48" s="7"/>
      <c r="S48" s="7"/>
      <c r="T48" s="7"/>
      <c r="U48" s="14">
        <f t="shared" si="0"/>
        <v>77</v>
      </c>
    </row>
    <row r="49" spans="1:21" x14ac:dyDescent="0.3">
      <c r="A49" s="4" t="s">
        <v>121</v>
      </c>
      <c r="B49" s="8" t="s">
        <v>621</v>
      </c>
      <c r="C49" s="8" t="s">
        <v>13</v>
      </c>
      <c r="D49" s="7">
        <v>20</v>
      </c>
      <c r="E49" s="7">
        <v>48</v>
      </c>
      <c r="F49" s="7"/>
      <c r="G49" s="7"/>
      <c r="H49" s="7"/>
      <c r="I49" s="7"/>
      <c r="J49" s="7"/>
      <c r="K49" s="7"/>
      <c r="L49" s="7">
        <v>6</v>
      </c>
      <c r="M49" s="7"/>
      <c r="N49" s="7"/>
      <c r="O49" s="7"/>
      <c r="P49" s="7"/>
      <c r="Q49" s="7"/>
      <c r="R49" s="7"/>
      <c r="S49" s="7"/>
      <c r="T49" s="7"/>
      <c r="U49" s="14">
        <f t="shared" si="0"/>
        <v>74</v>
      </c>
    </row>
    <row r="50" spans="1:21" x14ac:dyDescent="0.3">
      <c r="A50" s="30" t="s">
        <v>122</v>
      </c>
      <c r="B50" s="8" t="s">
        <v>739</v>
      </c>
      <c r="C50" s="8" t="s">
        <v>818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>
        <v>47</v>
      </c>
      <c r="O50" s="7"/>
      <c r="P50" s="7"/>
      <c r="Q50" s="7">
        <v>25</v>
      </c>
      <c r="R50" s="7"/>
      <c r="S50" s="7"/>
      <c r="T50" s="7"/>
      <c r="U50" s="14">
        <f t="shared" si="0"/>
        <v>72</v>
      </c>
    </row>
    <row r="51" spans="1:21" x14ac:dyDescent="0.3">
      <c r="A51" s="4" t="s">
        <v>123</v>
      </c>
      <c r="B51" s="8" t="s">
        <v>627</v>
      </c>
      <c r="C51" s="8" t="s">
        <v>817</v>
      </c>
      <c r="D51" s="7"/>
      <c r="E51" s="7">
        <v>36</v>
      </c>
      <c r="F51" s="7"/>
      <c r="G51" s="7"/>
      <c r="H51" s="7"/>
      <c r="I51" s="7"/>
      <c r="J51" s="7"/>
      <c r="K51" s="7"/>
      <c r="L51" s="7">
        <v>12</v>
      </c>
      <c r="M51" s="7">
        <v>24</v>
      </c>
      <c r="N51" s="7"/>
      <c r="O51" s="7"/>
      <c r="P51" s="7"/>
      <c r="Q51" s="7"/>
      <c r="R51" s="7"/>
      <c r="S51" s="7"/>
      <c r="T51" s="7"/>
      <c r="U51" s="14">
        <f t="shared" si="0"/>
        <v>72</v>
      </c>
    </row>
    <row r="52" spans="1:21" x14ac:dyDescent="0.3">
      <c r="A52" s="30" t="s">
        <v>125</v>
      </c>
      <c r="B52" s="8" t="s">
        <v>353</v>
      </c>
      <c r="C52" s="8" t="s">
        <v>41</v>
      </c>
      <c r="D52" s="7"/>
      <c r="E52" s="7">
        <v>54</v>
      </c>
      <c r="F52" s="7">
        <v>9</v>
      </c>
      <c r="G52" s="7"/>
      <c r="H52" s="7"/>
      <c r="I52" s="7">
        <v>8</v>
      </c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14">
        <f t="shared" si="0"/>
        <v>71</v>
      </c>
    </row>
    <row r="53" spans="1:21" x14ac:dyDescent="0.3">
      <c r="A53" s="4" t="s">
        <v>127</v>
      </c>
      <c r="B53" s="8" t="s">
        <v>137</v>
      </c>
      <c r="C53" s="8" t="s">
        <v>642</v>
      </c>
      <c r="D53" s="7"/>
      <c r="E53" s="7"/>
      <c r="F53" s="7"/>
      <c r="G53" s="7">
        <v>6</v>
      </c>
      <c r="H53" s="7"/>
      <c r="I53" s="7"/>
      <c r="J53" s="7">
        <v>52</v>
      </c>
      <c r="K53" s="7"/>
      <c r="L53" s="7">
        <v>2</v>
      </c>
      <c r="M53" s="7">
        <v>10</v>
      </c>
      <c r="N53" s="7"/>
      <c r="O53" s="7"/>
      <c r="P53" s="7"/>
      <c r="Q53" s="7"/>
      <c r="R53" s="7"/>
      <c r="S53" s="7"/>
      <c r="T53" s="7"/>
      <c r="U53" s="14">
        <f t="shared" si="0"/>
        <v>70</v>
      </c>
    </row>
    <row r="54" spans="1:21" x14ac:dyDescent="0.3">
      <c r="A54" s="30" t="s">
        <v>128</v>
      </c>
      <c r="B54" s="8" t="s">
        <v>474</v>
      </c>
      <c r="C54" s="8" t="s">
        <v>41</v>
      </c>
      <c r="D54" s="7"/>
      <c r="E54" s="7"/>
      <c r="F54" s="7"/>
      <c r="G54" s="7">
        <v>28</v>
      </c>
      <c r="H54" s="7">
        <v>14</v>
      </c>
      <c r="I54" s="7"/>
      <c r="J54" s="7"/>
      <c r="K54" s="7">
        <v>28</v>
      </c>
      <c r="L54" s="7"/>
      <c r="M54" s="7"/>
      <c r="N54" s="7"/>
      <c r="O54" s="7"/>
      <c r="P54" s="7"/>
      <c r="Q54" s="7"/>
      <c r="R54" s="7"/>
      <c r="S54" s="7"/>
      <c r="T54" s="7"/>
      <c r="U54" s="14">
        <f t="shared" si="0"/>
        <v>70</v>
      </c>
    </row>
    <row r="55" spans="1:21" x14ac:dyDescent="0.3">
      <c r="A55" s="4" t="s">
        <v>129</v>
      </c>
      <c r="B55" s="8" t="s">
        <v>414</v>
      </c>
      <c r="C55" s="8" t="s">
        <v>640</v>
      </c>
      <c r="D55" s="7"/>
      <c r="E55" s="7"/>
      <c r="F55" s="7"/>
      <c r="G55" s="7"/>
      <c r="H55" s="7"/>
      <c r="I55" s="7"/>
      <c r="J55" s="7">
        <v>32</v>
      </c>
      <c r="K55" s="7">
        <v>34</v>
      </c>
      <c r="L55" s="7">
        <v>3</v>
      </c>
      <c r="M55" s="7"/>
      <c r="N55" s="7"/>
      <c r="O55" s="7"/>
      <c r="P55" s="7"/>
      <c r="Q55" s="7"/>
      <c r="R55" s="7"/>
      <c r="S55" s="7"/>
      <c r="T55" s="7"/>
      <c r="U55" s="14">
        <f t="shared" si="0"/>
        <v>69</v>
      </c>
    </row>
    <row r="56" spans="1:21" x14ac:dyDescent="0.3">
      <c r="A56" s="30" t="s">
        <v>130</v>
      </c>
      <c r="B56" s="8" t="s">
        <v>387</v>
      </c>
      <c r="C56" s="8" t="s">
        <v>641</v>
      </c>
      <c r="D56" s="7"/>
      <c r="E56" s="7"/>
      <c r="F56" s="7">
        <v>61</v>
      </c>
      <c r="G56" s="7"/>
      <c r="H56" s="7"/>
      <c r="I56" s="7"/>
      <c r="J56" s="7"/>
      <c r="K56" s="7"/>
      <c r="L56" s="7"/>
      <c r="M56" s="7"/>
      <c r="N56" s="7"/>
      <c r="O56" s="7">
        <v>6</v>
      </c>
      <c r="P56" s="7"/>
      <c r="Q56" s="7"/>
      <c r="R56" s="7"/>
      <c r="S56" s="7"/>
      <c r="T56" s="7"/>
      <c r="U56" s="14">
        <f t="shared" si="0"/>
        <v>67</v>
      </c>
    </row>
    <row r="57" spans="1:21" x14ac:dyDescent="0.3">
      <c r="A57" s="4" t="s">
        <v>131</v>
      </c>
      <c r="B57" s="8" t="s">
        <v>434</v>
      </c>
      <c r="C57" s="8" t="s">
        <v>817</v>
      </c>
      <c r="D57" s="7"/>
      <c r="E57" s="7"/>
      <c r="F57" s="7"/>
      <c r="G57" s="7"/>
      <c r="H57" s="7"/>
      <c r="I57" s="7">
        <v>39</v>
      </c>
      <c r="J57" s="7"/>
      <c r="K57" s="7"/>
      <c r="L57" s="7"/>
      <c r="M57" s="7">
        <v>14</v>
      </c>
      <c r="N57" s="7"/>
      <c r="O57" s="7">
        <v>1</v>
      </c>
      <c r="P57" s="7">
        <v>3</v>
      </c>
      <c r="Q57" s="7"/>
      <c r="R57" s="7">
        <v>7</v>
      </c>
      <c r="S57" s="7"/>
      <c r="T57" s="7"/>
      <c r="U57" s="14">
        <f t="shared" si="0"/>
        <v>64</v>
      </c>
    </row>
    <row r="58" spans="1:21" x14ac:dyDescent="0.3">
      <c r="A58" s="30" t="s">
        <v>132</v>
      </c>
      <c r="B58" s="8" t="s">
        <v>378</v>
      </c>
      <c r="C58" s="8" t="s">
        <v>641</v>
      </c>
      <c r="D58" s="7"/>
      <c r="E58" s="7"/>
      <c r="F58" s="7">
        <v>51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>
        <v>13</v>
      </c>
      <c r="R58" s="7"/>
      <c r="S58" s="7"/>
      <c r="T58" s="7"/>
      <c r="U58" s="14">
        <f t="shared" si="0"/>
        <v>64</v>
      </c>
    </row>
    <row r="59" spans="1:21" x14ac:dyDescent="0.3">
      <c r="A59" s="4" t="s">
        <v>133</v>
      </c>
      <c r="B59" s="6" t="s">
        <v>574</v>
      </c>
      <c r="C59" s="6" t="s">
        <v>640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>
        <v>7</v>
      </c>
      <c r="P59" s="12">
        <v>57</v>
      </c>
      <c r="Q59" s="12"/>
      <c r="R59" s="12"/>
      <c r="S59" s="12"/>
      <c r="T59" s="12"/>
      <c r="U59" s="14">
        <f t="shared" si="0"/>
        <v>64</v>
      </c>
    </row>
    <row r="60" spans="1:21" x14ac:dyDescent="0.3">
      <c r="A60" s="30" t="s">
        <v>134</v>
      </c>
      <c r="B60" s="8" t="s">
        <v>770</v>
      </c>
      <c r="C60" s="8" t="s">
        <v>589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>
        <v>4</v>
      </c>
      <c r="P60" s="7"/>
      <c r="Q60" s="7"/>
      <c r="R60" s="7">
        <v>3</v>
      </c>
      <c r="S60" s="7">
        <v>54</v>
      </c>
      <c r="T60" s="7"/>
      <c r="U60" s="14">
        <f t="shared" si="0"/>
        <v>61</v>
      </c>
    </row>
    <row r="61" spans="1:21" x14ac:dyDescent="0.3">
      <c r="A61" s="4" t="s">
        <v>135</v>
      </c>
      <c r="B61" s="8" t="s">
        <v>550</v>
      </c>
      <c r="C61" s="8" t="s">
        <v>107</v>
      </c>
      <c r="D61" s="7"/>
      <c r="E61" s="7">
        <v>20</v>
      </c>
      <c r="F61" s="7"/>
      <c r="G61" s="7"/>
      <c r="H61" s="7"/>
      <c r="I61" s="7">
        <v>20</v>
      </c>
      <c r="J61" s="7">
        <v>1</v>
      </c>
      <c r="K61" s="7"/>
      <c r="L61" s="7"/>
      <c r="M61" s="7">
        <v>20</v>
      </c>
      <c r="N61" s="7"/>
      <c r="O61" s="7"/>
      <c r="P61" s="7"/>
      <c r="Q61" s="7"/>
      <c r="R61" s="7"/>
      <c r="S61" s="7"/>
      <c r="T61" s="7"/>
      <c r="U61" s="14">
        <f t="shared" si="0"/>
        <v>61</v>
      </c>
    </row>
    <row r="62" spans="1:21" x14ac:dyDescent="0.3">
      <c r="A62" s="30" t="s">
        <v>136</v>
      </c>
      <c r="B62" s="31" t="s">
        <v>645</v>
      </c>
      <c r="C62" s="8" t="s">
        <v>818</v>
      </c>
      <c r="D62" s="7"/>
      <c r="E62" s="7"/>
      <c r="F62" s="7">
        <v>60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14">
        <f t="shared" si="0"/>
        <v>60</v>
      </c>
    </row>
    <row r="63" spans="1:21" x14ac:dyDescent="0.3">
      <c r="A63" s="4" t="s">
        <v>138</v>
      </c>
      <c r="B63" s="8" t="s">
        <v>692</v>
      </c>
      <c r="C63" s="8" t="s">
        <v>560</v>
      </c>
      <c r="D63" s="7"/>
      <c r="E63" s="7"/>
      <c r="F63" s="7">
        <v>42</v>
      </c>
      <c r="G63" s="7"/>
      <c r="H63" s="7">
        <v>16</v>
      </c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14">
        <f t="shared" si="0"/>
        <v>58</v>
      </c>
    </row>
    <row r="64" spans="1:21" x14ac:dyDescent="0.3">
      <c r="A64" s="30" t="s">
        <v>139</v>
      </c>
      <c r="B64" s="8" t="s">
        <v>427</v>
      </c>
      <c r="C64" s="8" t="s">
        <v>39</v>
      </c>
      <c r="D64" s="7"/>
      <c r="E64" s="7">
        <v>24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>
        <v>33</v>
      </c>
      <c r="T64" s="7"/>
      <c r="U64" s="14">
        <f t="shared" si="0"/>
        <v>57</v>
      </c>
    </row>
    <row r="65" spans="1:23" x14ac:dyDescent="0.3">
      <c r="A65" s="4" t="s">
        <v>140</v>
      </c>
      <c r="B65" s="8" t="s">
        <v>401</v>
      </c>
      <c r="C65" s="8" t="s">
        <v>636</v>
      </c>
      <c r="D65" s="7"/>
      <c r="E65" s="7"/>
      <c r="F65" s="7">
        <v>57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14">
        <f t="shared" si="0"/>
        <v>57</v>
      </c>
    </row>
    <row r="66" spans="1:23" x14ac:dyDescent="0.3">
      <c r="A66" s="30" t="s">
        <v>141</v>
      </c>
      <c r="B66" s="6" t="s">
        <v>418</v>
      </c>
      <c r="C66" s="6" t="s">
        <v>676</v>
      </c>
      <c r="D66" s="7"/>
      <c r="E66" s="7"/>
      <c r="F66" s="7">
        <v>2</v>
      </c>
      <c r="G66" s="7"/>
      <c r="H66" s="7"/>
      <c r="I66" s="7"/>
      <c r="J66" s="7"/>
      <c r="K66" s="7"/>
      <c r="L66" s="7"/>
      <c r="M66" s="7">
        <v>33</v>
      </c>
      <c r="N66" s="7"/>
      <c r="O66" s="7">
        <v>8</v>
      </c>
      <c r="P66" s="7"/>
      <c r="Q66" s="7"/>
      <c r="R66" s="7">
        <v>7</v>
      </c>
      <c r="S66" s="7">
        <v>6</v>
      </c>
      <c r="T66" s="7"/>
      <c r="U66" s="14">
        <f t="shared" si="0"/>
        <v>56</v>
      </c>
    </row>
    <row r="67" spans="1:23" x14ac:dyDescent="0.3">
      <c r="A67" s="4" t="s">
        <v>143</v>
      </c>
      <c r="B67" s="8" t="s">
        <v>442</v>
      </c>
      <c r="C67" s="8" t="s">
        <v>107</v>
      </c>
      <c r="D67" s="7"/>
      <c r="E67" s="7"/>
      <c r="F67" s="7">
        <v>40</v>
      </c>
      <c r="G67" s="7"/>
      <c r="H67" s="7"/>
      <c r="I67" s="7"/>
      <c r="J67" s="7">
        <v>10</v>
      </c>
      <c r="K67" s="7"/>
      <c r="L67" s="7"/>
      <c r="M67" s="7"/>
      <c r="N67" s="7"/>
      <c r="O67" s="7">
        <v>6</v>
      </c>
      <c r="P67" s="7"/>
      <c r="Q67" s="7"/>
      <c r="R67" s="7"/>
      <c r="S67" s="7"/>
      <c r="T67" s="7"/>
      <c r="U67" s="14">
        <f t="shared" si="0"/>
        <v>56</v>
      </c>
    </row>
    <row r="68" spans="1:23" x14ac:dyDescent="0.3">
      <c r="A68" s="30" t="s">
        <v>144</v>
      </c>
      <c r="B68" s="8" t="s">
        <v>592</v>
      </c>
      <c r="C68" s="8" t="s">
        <v>588</v>
      </c>
      <c r="D68" s="7"/>
      <c r="E68" s="7"/>
      <c r="F68" s="7">
        <v>17</v>
      </c>
      <c r="G68" s="7"/>
      <c r="H68" s="7"/>
      <c r="I68" s="7"/>
      <c r="J68" s="7"/>
      <c r="K68" s="7"/>
      <c r="L68" s="7">
        <v>9</v>
      </c>
      <c r="M68" s="7"/>
      <c r="N68" s="7"/>
      <c r="O68" s="7"/>
      <c r="P68" s="7"/>
      <c r="Q68" s="7"/>
      <c r="R68" s="7"/>
      <c r="S68" s="7"/>
      <c r="T68" s="7">
        <v>29</v>
      </c>
      <c r="U68" s="14">
        <f t="shared" ref="U68:U131" si="1">SUM(D68:T68)</f>
        <v>55</v>
      </c>
    </row>
    <row r="69" spans="1:23" x14ac:dyDescent="0.3">
      <c r="A69" s="4" t="s">
        <v>145</v>
      </c>
      <c r="B69" s="8" t="s">
        <v>402</v>
      </c>
      <c r="C69" s="8" t="s">
        <v>641</v>
      </c>
      <c r="D69" s="7"/>
      <c r="E69" s="7"/>
      <c r="F69" s="7"/>
      <c r="G69" s="7"/>
      <c r="H69" s="7"/>
      <c r="I69" s="7"/>
      <c r="J69" s="7">
        <v>49</v>
      </c>
      <c r="K69" s="7"/>
      <c r="L69" s="7"/>
      <c r="M69" s="7"/>
      <c r="N69" s="7"/>
      <c r="O69" s="7"/>
      <c r="P69" s="7"/>
      <c r="Q69" s="7"/>
      <c r="R69" s="7"/>
      <c r="S69" s="7"/>
      <c r="T69" s="7">
        <v>6</v>
      </c>
      <c r="U69" s="14">
        <f t="shared" si="1"/>
        <v>55</v>
      </c>
    </row>
    <row r="70" spans="1:23" x14ac:dyDescent="0.3">
      <c r="A70" s="30" t="s">
        <v>146</v>
      </c>
      <c r="B70" s="8" t="s">
        <v>421</v>
      </c>
      <c r="C70" s="8" t="s">
        <v>589</v>
      </c>
      <c r="D70" s="7"/>
      <c r="E70" s="7"/>
      <c r="F70" s="7"/>
      <c r="G70" s="7"/>
      <c r="H70" s="7">
        <v>4</v>
      </c>
      <c r="I70" s="7"/>
      <c r="J70" s="7">
        <v>47</v>
      </c>
      <c r="K70" s="7"/>
      <c r="L70" s="7"/>
      <c r="M70" s="7"/>
      <c r="N70" s="7"/>
      <c r="O70" s="7">
        <v>1</v>
      </c>
      <c r="P70" s="7"/>
      <c r="Q70" s="7"/>
      <c r="R70" s="7"/>
      <c r="S70" s="7"/>
      <c r="T70" s="7"/>
      <c r="U70" s="14">
        <f t="shared" si="1"/>
        <v>52</v>
      </c>
    </row>
    <row r="71" spans="1:23" x14ac:dyDescent="0.3">
      <c r="A71" s="4" t="s">
        <v>147</v>
      </c>
      <c r="B71" s="8" t="s">
        <v>379</v>
      </c>
      <c r="C71" s="8" t="s">
        <v>211</v>
      </c>
      <c r="D71" s="7">
        <v>12</v>
      </c>
      <c r="E71" s="7"/>
      <c r="F71" s="7"/>
      <c r="G71" s="7"/>
      <c r="H71" s="7"/>
      <c r="I71" s="7"/>
      <c r="J71" s="7"/>
      <c r="K71" s="7"/>
      <c r="L71" s="7">
        <v>4</v>
      </c>
      <c r="M71" s="7">
        <v>36</v>
      </c>
      <c r="N71" s="7"/>
      <c r="O71" s="7"/>
      <c r="P71" s="7"/>
      <c r="Q71" s="7"/>
      <c r="R71" s="7"/>
      <c r="S71" s="7"/>
      <c r="T71" s="7"/>
      <c r="U71" s="14">
        <f t="shared" si="1"/>
        <v>52</v>
      </c>
    </row>
    <row r="72" spans="1:23" x14ac:dyDescent="0.3">
      <c r="A72" s="30" t="s">
        <v>148</v>
      </c>
      <c r="B72" s="8" t="s">
        <v>646</v>
      </c>
      <c r="C72" s="8" t="s">
        <v>39</v>
      </c>
      <c r="D72" s="7"/>
      <c r="E72" s="7"/>
      <c r="F72" s="7">
        <v>52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14">
        <f t="shared" si="1"/>
        <v>52</v>
      </c>
    </row>
    <row r="73" spans="1:23" x14ac:dyDescent="0.3">
      <c r="A73" s="4" t="s">
        <v>149</v>
      </c>
      <c r="B73" s="8" t="s">
        <v>439</v>
      </c>
      <c r="C73" s="8" t="s">
        <v>124</v>
      </c>
      <c r="D73" s="7">
        <v>19</v>
      </c>
      <c r="E73" s="7"/>
      <c r="F73" s="7"/>
      <c r="G73" s="7"/>
      <c r="H73" s="7">
        <v>3</v>
      </c>
      <c r="I73" s="7">
        <v>18</v>
      </c>
      <c r="J73" s="7"/>
      <c r="K73" s="7"/>
      <c r="L73" s="7"/>
      <c r="M73" s="7"/>
      <c r="N73" s="7"/>
      <c r="O73" s="7"/>
      <c r="P73" s="7"/>
      <c r="Q73" s="7"/>
      <c r="R73" s="7">
        <v>11</v>
      </c>
      <c r="S73" s="7"/>
      <c r="T73" s="7"/>
      <c r="U73" s="14">
        <f t="shared" si="1"/>
        <v>51</v>
      </c>
    </row>
    <row r="74" spans="1:23" x14ac:dyDescent="0.3">
      <c r="A74" s="30" t="s">
        <v>151</v>
      </c>
      <c r="B74" s="8" t="s">
        <v>363</v>
      </c>
      <c r="C74" s="8" t="s">
        <v>589</v>
      </c>
      <c r="D74" s="7"/>
      <c r="E74" s="7"/>
      <c r="F74" s="7"/>
      <c r="G74" s="7"/>
      <c r="H74" s="7">
        <v>7</v>
      </c>
      <c r="I74" s="7"/>
      <c r="J74" s="7"/>
      <c r="K74" s="7"/>
      <c r="L74" s="7"/>
      <c r="M74" s="7"/>
      <c r="N74" s="7"/>
      <c r="O74" s="7">
        <v>2</v>
      </c>
      <c r="P74" s="7"/>
      <c r="Q74" s="7">
        <v>42</v>
      </c>
      <c r="R74" s="7"/>
      <c r="S74" s="7"/>
      <c r="T74" s="7"/>
      <c r="U74" s="14">
        <f t="shared" si="1"/>
        <v>51</v>
      </c>
    </row>
    <row r="75" spans="1:23" x14ac:dyDescent="0.3">
      <c r="A75" s="4" t="s">
        <v>154</v>
      </c>
      <c r="B75" s="6" t="s">
        <v>711</v>
      </c>
      <c r="C75" s="6" t="s">
        <v>642</v>
      </c>
      <c r="D75" s="12"/>
      <c r="E75" s="12"/>
      <c r="F75" s="12"/>
      <c r="G75" s="12"/>
      <c r="H75" s="12"/>
      <c r="I75" s="12"/>
      <c r="J75" s="12"/>
      <c r="K75" s="12">
        <v>14</v>
      </c>
      <c r="L75" s="12"/>
      <c r="M75" s="12"/>
      <c r="N75" s="12">
        <v>37</v>
      </c>
      <c r="O75" s="12"/>
      <c r="P75" s="12"/>
      <c r="Q75" s="12"/>
      <c r="R75" s="12"/>
      <c r="S75" s="12"/>
      <c r="T75" s="12"/>
      <c r="U75" s="14">
        <f t="shared" si="1"/>
        <v>51</v>
      </c>
    </row>
    <row r="76" spans="1:23" x14ac:dyDescent="0.3">
      <c r="A76" s="30" t="s">
        <v>155</v>
      </c>
      <c r="B76" s="8" t="s">
        <v>433</v>
      </c>
      <c r="C76" s="8" t="s">
        <v>640</v>
      </c>
      <c r="D76" s="7"/>
      <c r="E76" s="7">
        <v>51</v>
      </c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14">
        <f t="shared" si="1"/>
        <v>51</v>
      </c>
    </row>
    <row r="77" spans="1:23" x14ac:dyDescent="0.3">
      <c r="A77" s="4" t="s">
        <v>156</v>
      </c>
      <c r="B77" s="8" t="s">
        <v>417</v>
      </c>
      <c r="C77" s="8" t="s">
        <v>41</v>
      </c>
      <c r="D77" s="7">
        <v>9</v>
      </c>
      <c r="E77" s="7">
        <v>42</v>
      </c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14">
        <f t="shared" si="1"/>
        <v>51</v>
      </c>
    </row>
    <row r="78" spans="1:23" x14ac:dyDescent="0.3">
      <c r="A78" s="30" t="s">
        <v>158</v>
      </c>
      <c r="B78" s="8" t="s">
        <v>406</v>
      </c>
      <c r="C78" s="8" t="s">
        <v>818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>
        <v>48</v>
      </c>
      <c r="U78" s="14">
        <f t="shared" si="1"/>
        <v>48</v>
      </c>
    </row>
    <row r="79" spans="1:23" x14ac:dyDescent="0.3">
      <c r="A79" s="4" t="s">
        <v>159</v>
      </c>
      <c r="B79" s="8" t="s">
        <v>545</v>
      </c>
      <c r="C79" s="8" t="s">
        <v>642</v>
      </c>
      <c r="D79" s="7"/>
      <c r="E79" s="7"/>
      <c r="F79" s="7"/>
      <c r="G79" s="7">
        <v>8</v>
      </c>
      <c r="H79" s="7"/>
      <c r="I79" s="7"/>
      <c r="J79" s="7"/>
      <c r="K79" s="7">
        <v>40</v>
      </c>
      <c r="L79" s="7"/>
      <c r="M79" s="7"/>
      <c r="N79" s="7"/>
      <c r="O79" s="7"/>
      <c r="P79" s="7"/>
      <c r="Q79" s="7"/>
      <c r="R79" s="7"/>
      <c r="S79" s="7"/>
      <c r="T79" s="7"/>
      <c r="U79" s="14">
        <f t="shared" si="1"/>
        <v>48</v>
      </c>
    </row>
    <row r="80" spans="1:23" x14ac:dyDescent="0.3">
      <c r="A80" s="30" t="s">
        <v>160</v>
      </c>
      <c r="B80" s="8" t="s">
        <v>361</v>
      </c>
      <c r="C80" s="8" t="s">
        <v>640</v>
      </c>
      <c r="D80" s="7"/>
      <c r="E80" s="7"/>
      <c r="F80" s="7">
        <v>43</v>
      </c>
      <c r="G80" s="7">
        <v>4</v>
      </c>
      <c r="H80" s="7">
        <v>1</v>
      </c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14">
        <f t="shared" si="1"/>
        <v>48</v>
      </c>
      <c r="W80" s="22"/>
    </row>
    <row r="81" spans="1:23" x14ac:dyDescent="0.3">
      <c r="A81" s="4" t="s">
        <v>161</v>
      </c>
      <c r="B81" s="8" t="s">
        <v>540</v>
      </c>
      <c r="C81" s="8" t="s">
        <v>636</v>
      </c>
      <c r="D81" s="7"/>
      <c r="E81" s="7"/>
      <c r="F81" s="7"/>
      <c r="G81" s="7"/>
      <c r="H81" s="7"/>
      <c r="I81" s="7">
        <v>36</v>
      </c>
      <c r="J81" s="7"/>
      <c r="K81" s="7"/>
      <c r="L81" s="7">
        <v>2</v>
      </c>
      <c r="M81" s="7">
        <v>9</v>
      </c>
      <c r="N81" s="7"/>
      <c r="O81" s="7"/>
      <c r="P81" s="7"/>
      <c r="Q81" s="7"/>
      <c r="R81" s="7"/>
      <c r="S81" s="7"/>
      <c r="T81" s="7"/>
      <c r="U81" s="14">
        <f t="shared" si="1"/>
        <v>47</v>
      </c>
      <c r="W81" s="22"/>
    </row>
    <row r="82" spans="1:23" x14ac:dyDescent="0.3">
      <c r="A82" s="30" t="s">
        <v>162</v>
      </c>
      <c r="B82" s="8" t="s">
        <v>413</v>
      </c>
      <c r="C82" s="8" t="s">
        <v>642</v>
      </c>
      <c r="D82" s="7"/>
      <c r="E82" s="7"/>
      <c r="F82" s="7"/>
      <c r="G82" s="7">
        <v>30</v>
      </c>
      <c r="H82" s="7"/>
      <c r="I82" s="7"/>
      <c r="J82" s="7"/>
      <c r="K82" s="7"/>
      <c r="L82" s="7"/>
      <c r="M82" s="7">
        <v>16</v>
      </c>
      <c r="N82" s="7"/>
      <c r="O82" s="7"/>
      <c r="P82" s="7"/>
      <c r="Q82" s="7"/>
      <c r="R82" s="7"/>
      <c r="S82" s="7"/>
      <c r="T82" s="7"/>
      <c r="U82" s="14">
        <f t="shared" si="1"/>
        <v>46</v>
      </c>
      <c r="W82" s="22"/>
    </row>
    <row r="83" spans="1:23" x14ac:dyDescent="0.3">
      <c r="A83" s="4" t="s">
        <v>163</v>
      </c>
      <c r="B83" s="8" t="s">
        <v>482</v>
      </c>
      <c r="C83" s="8" t="s">
        <v>641</v>
      </c>
      <c r="D83" s="7"/>
      <c r="E83" s="7"/>
      <c r="F83" s="7"/>
      <c r="G83" s="7"/>
      <c r="H83" s="7"/>
      <c r="I83" s="7">
        <v>45</v>
      </c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14">
        <f t="shared" si="1"/>
        <v>45</v>
      </c>
      <c r="W83" s="22"/>
    </row>
    <row r="84" spans="1:23" x14ac:dyDescent="0.3">
      <c r="A84" s="30" t="s">
        <v>164</v>
      </c>
      <c r="B84" s="8" t="s">
        <v>480</v>
      </c>
      <c r="C84" s="8" t="s">
        <v>107</v>
      </c>
      <c r="D84" s="7"/>
      <c r="E84" s="7"/>
      <c r="F84" s="7"/>
      <c r="G84" s="7">
        <v>22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>
        <v>6</v>
      </c>
      <c r="S84" s="7">
        <v>16</v>
      </c>
      <c r="T84" s="7"/>
      <c r="U84" s="14">
        <f t="shared" si="1"/>
        <v>44</v>
      </c>
    </row>
    <row r="85" spans="1:23" x14ac:dyDescent="0.3">
      <c r="A85" s="4" t="s">
        <v>165</v>
      </c>
      <c r="B85" s="8" t="s">
        <v>426</v>
      </c>
      <c r="C85" s="8" t="s">
        <v>642</v>
      </c>
      <c r="D85" s="7">
        <v>13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>
        <v>30</v>
      </c>
      <c r="T85" s="7"/>
      <c r="U85" s="14">
        <f t="shared" si="1"/>
        <v>43</v>
      </c>
    </row>
    <row r="86" spans="1:23" x14ac:dyDescent="0.3">
      <c r="A86" s="30" t="s">
        <v>166</v>
      </c>
      <c r="B86" s="8" t="s">
        <v>457</v>
      </c>
      <c r="C86" s="8" t="s">
        <v>351</v>
      </c>
      <c r="D86" s="7"/>
      <c r="E86" s="7"/>
      <c r="F86" s="7"/>
      <c r="G86" s="7"/>
      <c r="H86" s="7"/>
      <c r="I86" s="7"/>
      <c r="J86" s="7">
        <v>43</v>
      </c>
      <c r="K86" s="7"/>
      <c r="L86" s="7"/>
      <c r="M86" s="7"/>
      <c r="N86" s="7"/>
      <c r="O86" s="7"/>
      <c r="P86" s="7"/>
      <c r="Q86" s="7"/>
      <c r="R86" s="7"/>
      <c r="S86" s="7"/>
      <c r="T86" s="7"/>
      <c r="U86" s="14">
        <f t="shared" si="1"/>
        <v>43</v>
      </c>
    </row>
    <row r="87" spans="1:23" x14ac:dyDescent="0.3">
      <c r="A87" s="4" t="s">
        <v>167</v>
      </c>
      <c r="B87" s="8" t="s">
        <v>356</v>
      </c>
      <c r="C87" s="8" t="s">
        <v>640</v>
      </c>
      <c r="D87" s="7">
        <v>11</v>
      </c>
      <c r="E87" s="7"/>
      <c r="F87" s="7"/>
      <c r="G87" s="7"/>
      <c r="H87" s="7">
        <v>7</v>
      </c>
      <c r="I87" s="7"/>
      <c r="J87" s="7">
        <v>16</v>
      </c>
      <c r="K87" s="7"/>
      <c r="L87" s="7"/>
      <c r="M87" s="7"/>
      <c r="N87" s="7"/>
      <c r="O87" s="7">
        <v>8</v>
      </c>
      <c r="P87" s="7"/>
      <c r="Q87" s="7"/>
      <c r="R87" s="7"/>
      <c r="S87" s="7"/>
      <c r="T87" s="7"/>
      <c r="U87" s="14">
        <f t="shared" si="1"/>
        <v>42</v>
      </c>
    </row>
    <row r="88" spans="1:23" x14ac:dyDescent="0.3">
      <c r="A88" s="30" t="s">
        <v>168</v>
      </c>
      <c r="B88" s="6" t="s">
        <v>740</v>
      </c>
      <c r="C88" s="6" t="s">
        <v>820</v>
      </c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>
        <v>42</v>
      </c>
      <c r="O88" s="12"/>
      <c r="P88" s="12"/>
      <c r="Q88" s="12"/>
      <c r="R88" s="12"/>
      <c r="S88" s="12"/>
      <c r="T88" s="12"/>
      <c r="U88" s="14">
        <f t="shared" si="1"/>
        <v>42</v>
      </c>
    </row>
    <row r="89" spans="1:23" x14ac:dyDescent="0.3">
      <c r="A89" s="4" t="s">
        <v>169</v>
      </c>
      <c r="B89" s="8" t="s">
        <v>702</v>
      </c>
      <c r="C89" s="8" t="s">
        <v>569</v>
      </c>
      <c r="D89" s="7"/>
      <c r="E89" s="7"/>
      <c r="F89" s="7"/>
      <c r="G89" s="7"/>
      <c r="H89" s="7"/>
      <c r="I89" s="7"/>
      <c r="J89" s="7">
        <v>42</v>
      </c>
      <c r="K89" s="7"/>
      <c r="L89" s="7"/>
      <c r="M89" s="7"/>
      <c r="N89" s="7"/>
      <c r="O89" s="7"/>
      <c r="P89" s="7"/>
      <c r="Q89" s="7"/>
      <c r="R89" s="7"/>
      <c r="S89" s="7"/>
      <c r="T89" s="7"/>
      <c r="U89" s="14">
        <f t="shared" si="1"/>
        <v>42</v>
      </c>
    </row>
    <row r="90" spans="1:23" x14ac:dyDescent="0.3">
      <c r="A90" s="30" t="s">
        <v>171</v>
      </c>
      <c r="B90" s="8" t="s">
        <v>741</v>
      </c>
      <c r="C90" s="8" t="s">
        <v>640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7">
        <v>41</v>
      </c>
      <c r="O90" s="7"/>
      <c r="P90" s="7"/>
      <c r="Q90" s="7"/>
      <c r="R90" s="7"/>
      <c r="S90" s="7"/>
      <c r="T90" s="7"/>
      <c r="U90" s="14">
        <f t="shared" si="1"/>
        <v>41</v>
      </c>
    </row>
    <row r="91" spans="1:23" x14ac:dyDescent="0.3">
      <c r="A91" s="4" t="s">
        <v>172</v>
      </c>
      <c r="B91" s="8" t="s">
        <v>416</v>
      </c>
      <c r="C91" s="8" t="s">
        <v>211</v>
      </c>
      <c r="D91" s="7"/>
      <c r="E91" s="7"/>
      <c r="F91" s="7"/>
      <c r="G91" s="7"/>
      <c r="H91" s="7"/>
      <c r="I91" s="7"/>
      <c r="J91" s="7">
        <v>29</v>
      </c>
      <c r="K91" s="7"/>
      <c r="L91" s="7">
        <v>12</v>
      </c>
      <c r="M91" s="7"/>
      <c r="N91" s="7"/>
      <c r="O91" s="7"/>
      <c r="P91" s="7"/>
      <c r="Q91" s="7"/>
      <c r="R91" s="7"/>
      <c r="S91" s="7"/>
      <c r="T91" s="7"/>
      <c r="U91" s="14">
        <f t="shared" si="1"/>
        <v>41</v>
      </c>
    </row>
    <row r="92" spans="1:23" x14ac:dyDescent="0.3">
      <c r="A92" s="30" t="s">
        <v>173</v>
      </c>
      <c r="B92" s="6" t="s">
        <v>647</v>
      </c>
      <c r="C92" s="6" t="s">
        <v>41</v>
      </c>
      <c r="D92" s="12"/>
      <c r="E92" s="12"/>
      <c r="F92" s="12">
        <v>41</v>
      </c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32">
        <f t="shared" si="1"/>
        <v>41</v>
      </c>
    </row>
    <row r="93" spans="1:23" x14ac:dyDescent="0.3">
      <c r="A93" s="4" t="s">
        <v>174</v>
      </c>
      <c r="B93" s="6" t="s">
        <v>463</v>
      </c>
      <c r="C93" s="6" t="s">
        <v>107</v>
      </c>
      <c r="D93" s="12"/>
      <c r="E93" s="12"/>
      <c r="F93" s="12"/>
      <c r="G93" s="12"/>
      <c r="H93" s="12"/>
      <c r="I93" s="12"/>
      <c r="J93" s="12"/>
      <c r="K93" s="12"/>
      <c r="L93" s="12">
        <v>6</v>
      </c>
      <c r="M93" s="12"/>
      <c r="N93" s="12"/>
      <c r="O93" s="12">
        <v>3</v>
      </c>
      <c r="P93" s="12"/>
      <c r="Q93" s="12"/>
      <c r="R93" s="12">
        <v>5</v>
      </c>
      <c r="S93" s="12">
        <v>26</v>
      </c>
      <c r="T93" s="12"/>
      <c r="U93" s="32">
        <f t="shared" si="1"/>
        <v>40</v>
      </c>
    </row>
    <row r="94" spans="1:23" x14ac:dyDescent="0.3">
      <c r="A94" s="30" t="s">
        <v>175</v>
      </c>
      <c r="B94" s="6" t="s">
        <v>742</v>
      </c>
      <c r="C94" s="8" t="s">
        <v>818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>
        <v>40</v>
      </c>
      <c r="O94" s="12"/>
      <c r="P94" s="12"/>
      <c r="Q94" s="12"/>
      <c r="R94" s="12"/>
      <c r="S94" s="12"/>
      <c r="T94" s="12"/>
      <c r="U94" s="14">
        <f t="shared" si="1"/>
        <v>40</v>
      </c>
    </row>
    <row r="95" spans="1:23" x14ac:dyDescent="0.3">
      <c r="A95" s="4" t="s">
        <v>176</v>
      </c>
      <c r="B95" s="8" t="s">
        <v>445</v>
      </c>
      <c r="C95" s="8" t="s">
        <v>211</v>
      </c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>
        <v>39</v>
      </c>
      <c r="Q95" s="7"/>
      <c r="R95" s="7"/>
      <c r="S95" s="7"/>
      <c r="T95" s="7"/>
      <c r="U95" s="14">
        <f t="shared" si="1"/>
        <v>39</v>
      </c>
    </row>
    <row r="96" spans="1:23" x14ac:dyDescent="0.3">
      <c r="A96" s="30" t="s">
        <v>178</v>
      </c>
      <c r="B96" s="8" t="s">
        <v>481</v>
      </c>
      <c r="C96" s="8" t="s">
        <v>640</v>
      </c>
      <c r="D96" s="7"/>
      <c r="E96" s="7"/>
      <c r="F96" s="7">
        <v>35</v>
      </c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>
        <v>4</v>
      </c>
      <c r="S96" s="7"/>
      <c r="T96" s="7"/>
      <c r="U96" s="14">
        <f t="shared" si="1"/>
        <v>39</v>
      </c>
    </row>
    <row r="97" spans="1:21" x14ac:dyDescent="0.3">
      <c r="A97" s="4" t="s">
        <v>179</v>
      </c>
      <c r="B97" s="6" t="s">
        <v>812</v>
      </c>
      <c r="C97" s="6" t="s">
        <v>124</v>
      </c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>
        <v>38</v>
      </c>
      <c r="U97" s="32">
        <f t="shared" si="1"/>
        <v>38</v>
      </c>
    </row>
    <row r="98" spans="1:21" x14ac:dyDescent="0.3">
      <c r="A98" s="30" t="s">
        <v>180</v>
      </c>
      <c r="B98" s="8" t="s">
        <v>797</v>
      </c>
      <c r="C98" s="8" t="s">
        <v>213</v>
      </c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>
        <v>2</v>
      </c>
      <c r="S98" s="7">
        <v>36</v>
      </c>
      <c r="T98" s="7"/>
      <c r="U98" s="14">
        <f t="shared" si="1"/>
        <v>38</v>
      </c>
    </row>
    <row r="99" spans="1:21" x14ac:dyDescent="0.3">
      <c r="A99" s="4" t="s">
        <v>181</v>
      </c>
      <c r="B99" s="8" t="s">
        <v>620</v>
      </c>
      <c r="C99" s="8" t="s">
        <v>816</v>
      </c>
      <c r="D99" s="7">
        <v>18</v>
      </c>
      <c r="E99" s="7"/>
      <c r="F99" s="7"/>
      <c r="G99" s="7"/>
      <c r="H99" s="7"/>
      <c r="I99" s="7"/>
      <c r="J99" s="7"/>
      <c r="K99" s="7"/>
      <c r="L99" s="7">
        <v>13</v>
      </c>
      <c r="M99" s="7">
        <v>7</v>
      </c>
      <c r="N99" s="7"/>
      <c r="O99" s="7"/>
      <c r="P99" s="7"/>
      <c r="Q99" s="7"/>
      <c r="R99" s="7"/>
      <c r="S99" s="7"/>
      <c r="T99" s="7"/>
      <c r="U99" s="14">
        <f t="shared" si="1"/>
        <v>38</v>
      </c>
    </row>
    <row r="100" spans="1:21" x14ac:dyDescent="0.3">
      <c r="A100" s="30" t="s">
        <v>182</v>
      </c>
      <c r="B100" s="25" t="s">
        <v>554</v>
      </c>
      <c r="C100" s="25" t="s">
        <v>57</v>
      </c>
      <c r="D100" s="35"/>
      <c r="E100" s="35"/>
      <c r="F100" s="35">
        <v>38</v>
      </c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6">
        <f t="shared" si="1"/>
        <v>38</v>
      </c>
    </row>
    <row r="101" spans="1:21" x14ac:dyDescent="0.3">
      <c r="A101" s="4" t="s">
        <v>369</v>
      </c>
      <c r="B101" s="8" t="s">
        <v>469</v>
      </c>
      <c r="C101" s="8" t="s">
        <v>21</v>
      </c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>
        <v>15</v>
      </c>
      <c r="P101" s="7">
        <v>22</v>
      </c>
      <c r="Q101" s="7"/>
      <c r="R101" s="7"/>
      <c r="S101" s="7"/>
      <c r="T101" s="7"/>
      <c r="U101" s="14">
        <f t="shared" si="1"/>
        <v>37</v>
      </c>
    </row>
    <row r="102" spans="1:21" x14ac:dyDescent="0.3">
      <c r="A102" s="30" t="s">
        <v>183</v>
      </c>
      <c r="B102" s="6" t="s">
        <v>377</v>
      </c>
      <c r="C102" s="6" t="s">
        <v>583</v>
      </c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>
        <v>36</v>
      </c>
      <c r="U102" s="32">
        <f t="shared" si="1"/>
        <v>36</v>
      </c>
    </row>
    <row r="103" spans="1:21" x14ac:dyDescent="0.3">
      <c r="A103" s="4" t="s">
        <v>184</v>
      </c>
      <c r="B103" s="8" t="s">
        <v>744</v>
      </c>
      <c r="C103" s="8" t="s">
        <v>676</v>
      </c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>
        <v>27</v>
      </c>
      <c r="O103" s="7"/>
      <c r="P103" s="7"/>
      <c r="Q103" s="7"/>
      <c r="R103" s="7"/>
      <c r="S103" s="7">
        <v>9</v>
      </c>
      <c r="T103" s="7"/>
      <c r="U103" s="14">
        <f t="shared" si="1"/>
        <v>36</v>
      </c>
    </row>
    <row r="104" spans="1:21" x14ac:dyDescent="0.3">
      <c r="A104" s="30" t="s">
        <v>186</v>
      </c>
      <c r="B104" s="8" t="s">
        <v>539</v>
      </c>
      <c r="C104" s="8" t="s">
        <v>142</v>
      </c>
      <c r="D104" s="7"/>
      <c r="E104" s="7"/>
      <c r="F104" s="7"/>
      <c r="G104" s="7"/>
      <c r="H104" s="7"/>
      <c r="I104" s="7"/>
      <c r="J104" s="7"/>
      <c r="K104" s="7"/>
      <c r="L104" s="7">
        <v>16</v>
      </c>
      <c r="M104" s="7"/>
      <c r="N104" s="7"/>
      <c r="O104" s="7">
        <v>10</v>
      </c>
      <c r="P104" s="7">
        <v>10</v>
      </c>
      <c r="Q104" s="7"/>
      <c r="R104" s="7"/>
      <c r="S104" s="7"/>
      <c r="T104" s="7"/>
      <c r="U104" s="14">
        <f t="shared" si="1"/>
        <v>36</v>
      </c>
    </row>
    <row r="105" spans="1:21" x14ac:dyDescent="0.3">
      <c r="A105" s="4" t="s">
        <v>188</v>
      </c>
      <c r="B105" s="8" t="s">
        <v>447</v>
      </c>
      <c r="C105" s="8" t="s">
        <v>818</v>
      </c>
      <c r="D105" s="7">
        <v>14</v>
      </c>
      <c r="E105" s="7"/>
      <c r="F105" s="7"/>
      <c r="G105" s="7"/>
      <c r="H105" s="7"/>
      <c r="I105" s="7"/>
      <c r="J105" s="7"/>
      <c r="K105" s="7"/>
      <c r="L105" s="7"/>
      <c r="M105" s="7">
        <v>22</v>
      </c>
      <c r="N105" s="7"/>
      <c r="O105" s="7"/>
      <c r="P105" s="7"/>
      <c r="Q105" s="7"/>
      <c r="R105" s="7"/>
      <c r="S105" s="7"/>
      <c r="T105" s="7"/>
      <c r="U105" s="14">
        <f t="shared" si="1"/>
        <v>36</v>
      </c>
    </row>
    <row r="106" spans="1:21" x14ac:dyDescent="0.3">
      <c r="A106" s="30" t="s">
        <v>189</v>
      </c>
      <c r="B106" s="6" t="s">
        <v>177</v>
      </c>
      <c r="C106" s="8" t="s">
        <v>38</v>
      </c>
      <c r="D106" s="7">
        <v>14</v>
      </c>
      <c r="E106" s="7"/>
      <c r="F106" s="7"/>
      <c r="G106" s="7"/>
      <c r="H106" s="7"/>
      <c r="I106" s="7"/>
      <c r="J106" s="7"/>
      <c r="K106" s="7"/>
      <c r="L106" s="7">
        <v>13</v>
      </c>
      <c r="M106" s="7">
        <v>4</v>
      </c>
      <c r="N106" s="7"/>
      <c r="O106" s="7">
        <v>4</v>
      </c>
      <c r="P106" s="7"/>
      <c r="Q106" s="7"/>
      <c r="R106" s="7"/>
      <c r="S106" s="7"/>
      <c r="T106" s="7"/>
      <c r="U106" s="14">
        <f t="shared" si="1"/>
        <v>35</v>
      </c>
    </row>
    <row r="107" spans="1:21" x14ac:dyDescent="0.3">
      <c r="A107" s="4" t="s">
        <v>190</v>
      </c>
      <c r="B107" s="8" t="s">
        <v>697</v>
      </c>
      <c r="C107" s="8" t="s">
        <v>211</v>
      </c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>
        <v>35</v>
      </c>
      <c r="O107" s="7"/>
      <c r="P107" s="7"/>
      <c r="Q107" s="7"/>
      <c r="R107" s="7"/>
      <c r="S107" s="7"/>
      <c r="T107" s="7"/>
      <c r="U107" s="14">
        <f t="shared" si="1"/>
        <v>35</v>
      </c>
    </row>
    <row r="108" spans="1:21" x14ac:dyDescent="0.3">
      <c r="A108" s="30" t="s">
        <v>214</v>
      </c>
      <c r="B108" s="8" t="s">
        <v>628</v>
      </c>
      <c r="C108" s="8" t="s">
        <v>816</v>
      </c>
      <c r="D108" s="7"/>
      <c r="E108" s="7">
        <v>30</v>
      </c>
      <c r="F108" s="7"/>
      <c r="G108" s="7"/>
      <c r="H108" s="7"/>
      <c r="I108" s="7"/>
      <c r="J108" s="7"/>
      <c r="K108" s="7"/>
      <c r="L108" s="7"/>
      <c r="M108" s="7"/>
      <c r="N108" s="7"/>
      <c r="O108" s="7">
        <v>4</v>
      </c>
      <c r="P108" s="7"/>
      <c r="Q108" s="7"/>
      <c r="R108" s="7"/>
      <c r="S108" s="7"/>
      <c r="T108" s="7"/>
      <c r="U108" s="14">
        <f t="shared" si="1"/>
        <v>34</v>
      </c>
    </row>
    <row r="109" spans="1:21" x14ac:dyDescent="0.3">
      <c r="A109" s="4" t="s">
        <v>215</v>
      </c>
      <c r="B109" s="8" t="s">
        <v>431</v>
      </c>
      <c r="C109" s="8" t="s">
        <v>93</v>
      </c>
      <c r="D109" s="7">
        <v>7</v>
      </c>
      <c r="E109" s="7">
        <v>6</v>
      </c>
      <c r="F109" s="7"/>
      <c r="G109" s="7"/>
      <c r="H109" s="7"/>
      <c r="I109" s="7"/>
      <c r="J109" s="7">
        <v>8</v>
      </c>
      <c r="K109" s="7"/>
      <c r="L109" s="7">
        <v>11</v>
      </c>
      <c r="M109" s="7"/>
      <c r="N109" s="7"/>
      <c r="O109" s="7">
        <v>2</v>
      </c>
      <c r="P109" s="7"/>
      <c r="Q109" s="7"/>
      <c r="R109" s="7"/>
      <c r="S109" s="7"/>
      <c r="T109" s="7"/>
      <c r="U109" s="14">
        <f t="shared" si="1"/>
        <v>34</v>
      </c>
    </row>
    <row r="110" spans="1:21" x14ac:dyDescent="0.3">
      <c r="A110" s="30" t="s">
        <v>216</v>
      </c>
      <c r="B110" s="8" t="s">
        <v>435</v>
      </c>
      <c r="C110" s="8" t="s">
        <v>153</v>
      </c>
      <c r="D110" s="7"/>
      <c r="E110" s="7"/>
      <c r="F110" s="7"/>
      <c r="G110" s="7"/>
      <c r="H110" s="7">
        <v>13</v>
      </c>
      <c r="I110" s="7">
        <v>20</v>
      </c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14">
        <f t="shared" si="1"/>
        <v>33</v>
      </c>
    </row>
    <row r="111" spans="1:21" x14ac:dyDescent="0.3">
      <c r="A111" s="4" t="s">
        <v>217</v>
      </c>
      <c r="B111" s="8" t="s">
        <v>596</v>
      </c>
      <c r="C111" s="8" t="s">
        <v>595</v>
      </c>
      <c r="D111" s="7"/>
      <c r="E111" s="7"/>
      <c r="F111" s="7">
        <v>14</v>
      </c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>
        <v>18</v>
      </c>
      <c r="R111" s="7"/>
      <c r="S111" s="7"/>
      <c r="T111" s="7"/>
      <c r="U111" s="14">
        <f t="shared" si="1"/>
        <v>32</v>
      </c>
    </row>
    <row r="112" spans="1:21" x14ac:dyDescent="0.3">
      <c r="A112" s="30" t="s">
        <v>218</v>
      </c>
      <c r="B112" s="8" t="s">
        <v>380</v>
      </c>
      <c r="C112" s="8" t="s">
        <v>124</v>
      </c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>
        <v>31</v>
      </c>
      <c r="U112" s="14">
        <f t="shared" si="1"/>
        <v>31</v>
      </c>
    </row>
    <row r="113" spans="1:21" x14ac:dyDescent="0.3">
      <c r="A113" s="4" t="s">
        <v>219</v>
      </c>
      <c r="B113" s="6" t="s">
        <v>743</v>
      </c>
      <c r="C113" s="6" t="s">
        <v>542</v>
      </c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>
        <v>31</v>
      </c>
      <c r="O113" s="12"/>
      <c r="P113" s="12"/>
      <c r="Q113" s="12"/>
      <c r="R113" s="12"/>
      <c r="S113" s="12"/>
      <c r="T113" s="12"/>
      <c r="U113" s="14">
        <f t="shared" si="1"/>
        <v>31</v>
      </c>
    </row>
    <row r="114" spans="1:21" x14ac:dyDescent="0.3">
      <c r="A114" s="30" t="s">
        <v>220</v>
      </c>
      <c r="B114" s="6" t="s">
        <v>805</v>
      </c>
      <c r="C114" s="6" t="s">
        <v>676</v>
      </c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>
        <v>8</v>
      </c>
      <c r="S114" s="12">
        <v>22</v>
      </c>
      <c r="T114" s="12"/>
      <c r="U114" s="32">
        <f t="shared" si="1"/>
        <v>30</v>
      </c>
    </row>
    <row r="115" spans="1:21" x14ac:dyDescent="0.3">
      <c r="A115" s="4" t="s">
        <v>221</v>
      </c>
      <c r="B115" s="6" t="s">
        <v>531</v>
      </c>
      <c r="C115" s="8" t="s">
        <v>818</v>
      </c>
      <c r="D115" s="7"/>
      <c r="E115" s="7"/>
      <c r="F115" s="7"/>
      <c r="G115" s="7"/>
      <c r="H115" s="7"/>
      <c r="I115" s="7">
        <v>30</v>
      </c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14">
        <f t="shared" si="1"/>
        <v>30</v>
      </c>
    </row>
    <row r="116" spans="1:21" x14ac:dyDescent="0.3">
      <c r="A116" s="30" t="s">
        <v>222</v>
      </c>
      <c r="B116" s="8" t="s">
        <v>551</v>
      </c>
      <c r="C116" s="8" t="s">
        <v>107</v>
      </c>
      <c r="D116" s="7"/>
      <c r="E116" s="7">
        <v>15</v>
      </c>
      <c r="F116" s="7"/>
      <c r="G116" s="7"/>
      <c r="H116" s="7"/>
      <c r="I116" s="7">
        <v>15</v>
      </c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14">
        <f t="shared" si="1"/>
        <v>30</v>
      </c>
    </row>
    <row r="117" spans="1:21" x14ac:dyDescent="0.3">
      <c r="A117" s="4" t="s">
        <v>223</v>
      </c>
      <c r="B117" s="6" t="s">
        <v>441</v>
      </c>
      <c r="C117" s="8" t="s">
        <v>124</v>
      </c>
      <c r="D117" s="7">
        <v>4</v>
      </c>
      <c r="E117" s="7"/>
      <c r="F117" s="7"/>
      <c r="G117" s="7"/>
      <c r="H117" s="7">
        <v>15</v>
      </c>
      <c r="I117" s="7"/>
      <c r="J117" s="7"/>
      <c r="K117" s="7"/>
      <c r="L117" s="7"/>
      <c r="M117" s="7"/>
      <c r="N117" s="7"/>
      <c r="O117" s="7"/>
      <c r="P117" s="7"/>
      <c r="Q117" s="7"/>
      <c r="R117" s="7">
        <v>10</v>
      </c>
      <c r="S117" s="7"/>
      <c r="T117" s="7"/>
      <c r="U117" s="14">
        <f t="shared" si="1"/>
        <v>29</v>
      </c>
    </row>
    <row r="118" spans="1:21" x14ac:dyDescent="0.3">
      <c r="A118" s="30" t="s">
        <v>224</v>
      </c>
      <c r="B118" s="6" t="s">
        <v>680</v>
      </c>
      <c r="C118" s="6" t="s">
        <v>157</v>
      </c>
      <c r="D118" s="12"/>
      <c r="E118" s="12"/>
      <c r="F118" s="12"/>
      <c r="G118" s="12"/>
      <c r="H118" s="12">
        <v>8</v>
      </c>
      <c r="I118" s="12">
        <v>12</v>
      </c>
      <c r="J118" s="12"/>
      <c r="K118" s="12"/>
      <c r="L118" s="12">
        <v>9</v>
      </c>
      <c r="M118" s="12"/>
      <c r="N118" s="12"/>
      <c r="O118" s="12"/>
      <c r="P118" s="12"/>
      <c r="Q118" s="12"/>
      <c r="R118" s="12"/>
      <c r="S118" s="12"/>
      <c r="T118" s="12"/>
      <c r="U118" s="32">
        <f t="shared" si="1"/>
        <v>29</v>
      </c>
    </row>
    <row r="119" spans="1:21" x14ac:dyDescent="0.3">
      <c r="A119" s="4" t="s">
        <v>225</v>
      </c>
      <c r="B119" s="8" t="s">
        <v>405</v>
      </c>
      <c r="C119" s="8" t="s">
        <v>636</v>
      </c>
      <c r="D119" s="7"/>
      <c r="E119" s="7"/>
      <c r="F119" s="7">
        <v>20</v>
      </c>
      <c r="G119" s="7"/>
      <c r="H119" s="7"/>
      <c r="I119" s="7"/>
      <c r="J119" s="7"/>
      <c r="K119" s="7"/>
      <c r="L119" s="7"/>
      <c r="M119" s="7"/>
      <c r="N119" s="7"/>
      <c r="O119" s="7">
        <v>5</v>
      </c>
      <c r="P119" s="7"/>
      <c r="Q119" s="7"/>
      <c r="R119" s="7"/>
      <c r="S119" s="7">
        <v>3</v>
      </c>
      <c r="T119" s="7"/>
      <c r="U119" s="14">
        <f t="shared" si="1"/>
        <v>28</v>
      </c>
    </row>
    <row r="120" spans="1:21" x14ac:dyDescent="0.3">
      <c r="A120" s="30" t="s">
        <v>226</v>
      </c>
      <c r="B120" s="6" t="s">
        <v>707</v>
      </c>
      <c r="C120" s="8" t="s">
        <v>583</v>
      </c>
      <c r="D120" s="7"/>
      <c r="E120" s="7"/>
      <c r="F120" s="7"/>
      <c r="G120" s="7"/>
      <c r="H120" s="7"/>
      <c r="I120" s="7"/>
      <c r="J120" s="7">
        <v>3</v>
      </c>
      <c r="K120" s="7">
        <v>22</v>
      </c>
      <c r="L120" s="7"/>
      <c r="M120" s="7"/>
      <c r="N120" s="7"/>
      <c r="O120" s="7"/>
      <c r="P120" s="7"/>
      <c r="Q120" s="7"/>
      <c r="R120" s="7">
        <v>3</v>
      </c>
      <c r="S120" s="7"/>
      <c r="T120" s="7"/>
      <c r="U120" s="14">
        <f t="shared" si="1"/>
        <v>28</v>
      </c>
    </row>
    <row r="121" spans="1:21" x14ac:dyDescent="0.3">
      <c r="A121" s="4" t="s">
        <v>227</v>
      </c>
      <c r="B121" s="8" t="s">
        <v>485</v>
      </c>
      <c r="C121" s="8" t="s">
        <v>38</v>
      </c>
      <c r="D121" s="7"/>
      <c r="E121" s="7">
        <v>3</v>
      </c>
      <c r="F121" s="7"/>
      <c r="G121" s="7"/>
      <c r="H121" s="7">
        <v>1</v>
      </c>
      <c r="I121" s="7"/>
      <c r="J121" s="7"/>
      <c r="K121" s="7"/>
      <c r="L121" s="7">
        <v>8</v>
      </c>
      <c r="M121" s="7">
        <v>5</v>
      </c>
      <c r="N121" s="7"/>
      <c r="O121" s="7">
        <v>11</v>
      </c>
      <c r="P121" s="7"/>
      <c r="Q121" s="7"/>
      <c r="R121" s="7"/>
      <c r="S121" s="7"/>
      <c r="T121" s="7"/>
      <c r="U121" s="14">
        <f t="shared" si="1"/>
        <v>28</v>
      </c>
    </row>
    <row r="122" spans="1:21" x14ac:dyDescent="0.3">
      <c r="A122" s="30" t="s">
        <v>228</v>
      </c>
      <c r="B122" s="8" t="s">
        <v>484</v>
      </c>
      <c r="C122" s="8" t="s">
        <v>676</v>
      </c>
      <c r="D122" s="7"/>
      <c r="E122" s="7"/>
      <c r="F122" s="7"/>
      <c r="G122" s="7"/>
      <c r="H122" s="7"/>
      <c r="I122" s="7"/>
      <c r="J122" s="7"/>
      <c r="K122" s="7"/>
      <c r="L122" s="7"/>
      <c r="M122" s="7">
        <v>28</v>
      </c>
      <c r="N122" s="7"/>
      <c r="O122" s="7"/>
      <c r="P122" s="7"/>
      <c r="Q122" s="7"/>
      <c r="R122" s="7"/>
      <c r="S122" s="7"/>
      <c r="T122" s="7"/>
      <c r="U122" s="14">
        <f t="shared" si="1"/>
        <v>28</v>
      </c>
    </row>
    <row r="123" spans="1:21" x14ac:dyDescent="0.3">
      <c r="A123" s="4" t="s">
        <v>229</v>
      </c>
      <c r="B123" s="8" t="s">
        <v>364</v>
      </c>
      <c r="C123" s="8" t="s">
        <v>636</v>
      </c>
      <c r="D123" s="7"/>
      <c r="E123" s="7">
        <v>5</v>
      </c>
      <c r="F123" s="7">
        <v>13</v>
      </c>
      <c r="G123" s="7"/>
      <c r="H123" s="7"/>
      <c r="I123" s="7">
        <v>10</v>
      </c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14">
        <f t="shared" si="1"/>
        <v>28</v>
      </c>
    </row>
    <row r="124" spans="1:21" x14ac:dyDescent="0.3">
      <c r="A124" s="30" t="s">
        <v>230</v>
      </c>
      <c r="B124" s="8" t="s">
        <v>629</v>
      </c>
      <c r="C124" s="8" t="s">
        <v>38</v>
      </c>
      <c r="D124" s="7"/>
      <c r="E124" s="7">
        <v>28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14">
        <f t="shared" si="1"/>
        <v>28</v>
      </c>
    </row>
    <row r="125" spans="1:21" x14ac:dyDescent="0.3">
      <c r="A125" s="4" t="s">
        <v>231</v>
      </c>
      <c r="B125" s="6" t="s">
        <v>781</v>
      </c>
      <c r="C125" s="6" t="s">
        <v>153</v>
      </c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>
        <v>3</v>
      </c>
      <c r="R125" s="12">
        <v>2</v>
      </c>
      <c r="S125" s="12"/>
      <c r="T125" s="12">
        <v>22</v>
      </c>
      <c r="U125" s="14">
        <f t="shared" si="1"/>
        <v>27</v>
      </c>
    </row>
    <row r="126" spans="1:21" x14ac:dyDescent="0.3">
      <c r="A126" s="30" t="s">
        <v>232</v>
      </c>
      <c r="B126" s="6" t="s">
        <v>761</v>
      </c>
      <c r="C126" s="8" t="s">
        <v>37</v>
      </c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>
        <v>4</v>
      </c>
      <c r="Q126" s="12"/>
      <c r="R126" s="12">
        <v>3</v>
      </c>
      <c r="S126" s="12">
        <v>20</v>
      </c>
      <c r="T126" s="12"/>
      <c r="U126" s="14">
        <f t="shared" si="1"/>
        <v>27</v>
      </c>
    </row>
    <row r="127" spans="1:21" x14ac:dyDescent="0.3">
      <c r="A127" s="4" t="s">
        <v>233</v>
      </c>
      <c r="B127" s="8" t="s">
        <v>372</v>
      </c>
      <c r="C127" s="8" t="s">
        <v>288</v>
      </c>
      <c r="D127" s="7"/>
      <c r="E127" s="7"/>
      <c r="F127" s="7"/>
      <c r="G127" s="7"/>
      <c r="H127" s="7">
        <v>12</v>
      </c>
      <c r="I127" s="7"/>
      <c r="J127" s="7"/>
      <c r="K127" s="7"/>
      <c r="L127" s="7">
        <v>7</v>
      </c>
      <c r="M127" s="7"/>
      <c r="N127" s="7"/>
      <c r="O127" s="7">
        <v>8</v>
      </c>
      <c r="P127" s="7"/>
      <c r="Q127" s="7"/>
      <c r="R127" s="7"/>
      <c r="S127" s="7"/>
      <c r="T127" s="7"/>
      <c r="U127" s="14">
        <f t="shared" si="1"/>
        <v>27</v>
      </c>
    </row>
    <row r="128" spans="1:21" x14ac:dyDescent="0.3">
      <c r="A128" s="30" t="s">
        <v>234</v>
      </c>
      <c r="B128" s="6" t="s">
        <v>723</v>
      </c>
      <c r="C128" s="6" t="s">
        <v>93</v>
      </c>
      <c r="D128" s="12"/>
      <c r="E128" s="12"/>
      <c r="F128" s="12"/>
      <c r="G128" s="12"/>
      <c r="H128" s="12"/>
      <c r="I128" s="12"/>
      <c r="J128" s="12"/>
      <c r="K128" s="12"/>
      <c r="L128" s="12">
        <v>8</v>
      </c>
      <c r="M128" s="12">
        <v>2</v>
      </c>
      <c r="N128" s="12"/>
      <c r="O128" s="12"/>
      <c r="P128" s="12"/>
      <c r="Q128" s="12"/>
      <c r="R128" s="12">
        <v>9</v>
      </c>
      <c r="S128" s="12">
        <v>7</v>
      </c>
      <c r="T128" s="12"/>
      <c r="U128" s="14">
        <f t="shared" si="1"/>
        <v>26</v>
      </c>
    </row>
    <row r="129" spans="1:21" x14ac:dyDescent="0.3">
      <c r="A129" s="4" t="s">
        <v>235</v>
      </c>
      <c r="B129" s="8" t="s">
        <v>813</v>
      </c>
      <c r="C129" s="8" t="s">
        <v>817</v>
      </c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>
        <v>25</v>
      </c>
      <c r="U129" s="14">
        <f t="shared" si="1"/>
        <v>25</v>
      </c>
    </row>
    <row r="130" spans="1:21" x14ac:dyDescent="0.3">
      <c r="A130" s="30" t="s">
        <v>236</v>
      </c>
      <c r="B130" s="8" t="s">
        <v>440</v>
      </c>
      <c r="C130" s="8" t="s">
        <v>84</v>
      </c>
      <c r="D130" s="7">
        <v>9</v>
      </c>
      <c r="E130" s="7"/>
      <c r="F130" s="7"/>
      <c r="G130" s="7"/>
      <c r="H130" s="7">
        <v>8</v>
      </c>
      <c r="I130" s="7">
        <v>1</v>
      </c>
      <c r="J130" s="7"/>
      <c r="K130" s="7"/>
      <c r="L130" s="7">
        <v>7</v>
      </c>
      <c r="M130" s="7"/>
      <c r="N130" s="7"/>
      <c r="O130" s="7"/>
      <c r="P130" s="7"/>
      <c r="Q130" s="7"/>
      <c r="R130" s="7"/>
      <c r="S130" s="7"/>
      <c r="T130" s="7"/>
      <c r="U130" s="14">
        <f t="shared" si="1"/>
        <v>25</v>
      </c>
    </row>
    <row r="131" spans="1:21" x14ac:dyDescent="0.3">
      <c r="A131" s="4" t="s">
        <v>237</v>
      </c>
      <c r="B131" s="8" t="s">
        <v>399</v>
      </c>
      <c r="C131" s="8" t="s">
        <v>818</v>
      </c>
      <c r="D131" s="7">
        <v>5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>
        <v>10</v>
      </c>
      <c r="P131" s="7"/>
      <c r="Q131" s="7"/>
      <c r="R131" s="7">
        <v>10</v>
      </c>
      <c r="S131" s="7"/>
      <c r="T131" s="7"/>
      <c r="U131" s="14">
        <f t="shared" si="1"/>
        <v>25</v>
      </c>
    </row>
    <row r="132" spans="1:21" x14ac:dyDescent="0.3">
      <c r="A132" s="30" t="s">
        <v>238</v>
      </c>
      <c r="B132" s="8" t="s">
        <v>643</v>
      </c>
      <c r="C132" s="8" t="s">
        <v>38</v>
      </c>
      <c r="D132" s="7"/>
      <c r="E132" s="7"/>
      <c r="F132" s="7"/>
      <c r="G132" s="7"/>
      <c r="H132" s="7">
        <v>9</v>
      </c>
      <c r="I132" s="7"/>
      <c r="J132" s="7"/>
      <c r="K132" s="7"/>
      <c r="L132" s="7"/>
      <c r="M132" s="7"/>
      <c r="N132" s="7"/>
      <c r="O132" s="7">
        <v>10</v>
      </c>
      <c r="P132" s="7">
        <v>6</v>
      </c>
      <c r="Q132" s="7"/>
      <c r="R132" s="7"/>
      <c r="S132" s="7"/>
      <c r="T132" s="7"/>
      <c r="U132" s="14">
        <f t="shared" ref="U132:U195" si="2">SUM(D132:T132)</f>
        <v>25</v>
      </c>
    </row>
    <row r="133" spans="1:21" x14ac:dyDescent="0.3">
      <c r="A133" s="4" t="s">
        <v>239</v>
      </c>
      <c r="B133" s="8" t="s">
        <v>722</v>
      </c>
      <c r="C133" s="8" t="s">
        <v>816</v>
      </c>
      <c r="D133" s="7"/>
      <c r="E133" s="7"/>
      <c r="F133" s="7"/>
      <c r="G133" s="7"/>
      <c r="H133" s="7"/>
      <c r="I133" s="7"/>
      <c r="J133" s="7"/>
      <c r="K133" s="7"/>
      <c r="L133" s="7">
        <v>14</v>
      </c>
      <c r="M133" s="7"/>
      <c r="N133" s="7"/>
      <c r="O133" s="7">
        <v>11</v>
      </c>
      <c r="P133" s="7"/>
      <c r="Q133" s="7"/>
      <c r="R133" s="7"/>
      <c r="S133" s="7"/>
      <c r="T133" s="7"/>
      <c r="U133" s="14">
        <f t="shared" si="2"/>
        <v>25</v>
      </c>
    </row>
    <row r="134" spans="1:21" x14ac:dyDescent="0.3">
      <c r="A134" s="30" t="s">
        <v>240</v>
      </c>
      <c r="B134" s="6" t="s">
        <v>412</v>
      </c>
      <c r="C134" s="6" t="s">
        <v>38</v>
      </c>
      <c r="D134" s="7"/>
      <c r="E134" s="7"/>
      <c r="F134" s="7"/>
      <c r="G134" s="7"/>
      <c r="H134" s="7">
        <v>2</v>
      </c>
      <c r="I134" s="7"/>
      <c r="J134" s="7"/>
      <c r="K134" s="7"/>
      <c r="L134" s="7">
        <v>16</v>
      </c>
      <c r="M134" s="7"/>
      <c r="N134" s="7"/>
      <c r="O134" s="7">
        <v>7</v>
      </c>
      <c r="P134" s="7"/>
      <c r="Q134" s="7"/>
      <c r="R134" s="7"/>
      <c r="S134" s="7"/>
      <c r="T134" s="7"/>
      <c r="U134" s="14">
        <f t="shared" si="2"/>
        <v>25</v>
      </c>
    </row>
    <row r="135" spans="1:21" x14ac:dyDescent="0.3">
      <c r="A135" s="4" t="s">
        <v>241</v>
      </c>
      <c r="B135" s="6" t="s">
        <v>814</v>
      </c>
      <c r="C135" s="6" t="s">
        <v>676</v>
      </c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>
        <v>24</v>
      </c>
      <c r="U135" s="32">
        <f t="shared" si="2"/>
        <v>24</v>
      </c>
    </row>
    <row r="136" spans="1:21" x14ac:dyDescent="0.3">
      <c r="A136" s="30" t="s">
        <v>242</v>
      </c>
      <c r="B136" s="8" t="s">
        <v>491</v>
      </c>
      <c r="C136" s="8" t="s">
        <v>351</v>
      </c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>
        <v>13</v>
      </c>
      <c r="P136" s="7"/>
      <c r="Q136" s="7"/>
      <c r="R136" s="7">
        <v>11</v>
      </c>
      <c r="S136" s="7"/>
      <c r="T136" s="7"/>
      <c r="U136" s="14">
        <f t="shared" si="2"/>
        <v>24</v>
      </c>
    </row>
    <row r="137" spans="1:21" x14ac:dyDescent="0.3">
      <c r="A137" s="4" t="s">
        <v>243</v>
      </c>
      <c r="B137" s="44" t="s">
        <v>745</v>
      </c>
      <c r="C137" s="6" t="s">
        <v>185</v>
      </c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>
        <v>24</v>
      </c>
      <c r="O137" s="12"/>
      <c r="P137" s="12"/>
      <c r="Q137" s="12"/>
      <c r="R137" s="12"/>
      <c r="S137" s="12"/>
      <c r="T137" s="12"/>
      <c r="U137" s="14">
        <f t="shared" si="2"/>
        <v>24</v>
      </c>
    </row>
    <row r="138" spans="1:21" x14ac:dyDescent="0.3">
      <c r="A138" s="30" t="s">
        <v>244</v>
      </c>
      <c r="B138" s="6" t="s">
        <v>475</v>
      </c>
      <c r="C138" s="8" t="s">
        <v>642</v>
      </c>
      <c r="D138" s="7"/>
      <c r="E138" s="7"/>
      <c r="F138" s="7"/>
      <c r="G138" s="7"/>
      <c r="H138" s="7"/>
      <c r="I138" s="7"/>
      <c r="J138" s="7"/>
      <c r="K138" s="7">
        <v>24</v>
      </c>
      <c r="L138" s="7"/>
      <c r="M138" s="7"/>
      <c r="N138" s="7"/>
      <c r="O138" s="7"/>
      <c r="P138" s="7"/>
      <c r="Q138" s="7"/>
      <c r="R138" s="7"/>
      <c r="S138" s="7"/>
      <c r="T138" s="7"/>
      <c r="U138" s="14">
        <f t="shared" si="2"/>
        <v>24</v>
      </c>
    </row>
    <row r="139" spans="1:21" x14ac:dyDescent="0.3">
      <c r="A139" s="4" t="s">
        <v>245</v>
      </c>
      <c r="B139" s="8" t="s">
        <v>490</v>
      </c>
      <c r="C139" s="8" t="s">
        <v>211</v>
      </c>
      <c r="D139" s="7"/>
      <c r="E139" s="7"/>
      <c r="F139" s="7"/>
      <c r="G139" s="7"/>
      <c r="H139" s="7"/>
      <c r="I139" s="7"/>
      <c r="J139" s="7">
        <v>24</v>
      </c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14">
        <f t="shared" si="2"/>
        <v>24</v>
      </c>
    </row>
    <row r="140" spans="1:21" x14ac:dyDescent="0.3">
      <c r="A140" s="30" t="s">
        <v>246</v>
      </c>
      <c r="B140" s="8" t="s">
        <v>420</v>
      </c>
      <c r="C140" s="8" t="s">
        <v>142</v>
      </c>
      <c r="D140" s="7"/>
      <c r="E140" s="7"/>
      <c r="F140" s="7">
        <v>11</v>
      </c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>
        <v>12</v>
      </c>
      <c r="T140" s="7"/>
      <c r="U140" s="14">
        <f t="shared" si="2"/>
        <v>23</v>
      </c>
    </row>
    <row r="141" spans="1:21" x14ac:dyDescent="0.3">
      <c r="A141" s="4" t="s">
        <v>247</v>
      </c>
      <c r="B141" s="8" t="s">
        <v>775</v>
      </c>
      <c r="C141" s="8" t="s">
        <v>594</v>
      </c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>
        <v>23</v>
      </c>
      <c r="R141" s="7"/>
      <c r="S141" s="7"/>
      <c r="T141" s="7"/>
      <c r="U141" s="14">
        <f t="shared" si="2"/>
        <v>23</v>
      </c>
    </row>
    <row r="142" spans="1:21" x14ac:dyDescent="0.3">
      <c r="A142" s="30" t="s">
        <v>248</v>
      </c>
      <c r="B142" s="8" t="s">
        <v>395</v>
      </c>
      <c r="C142" s="8" t="s">
        <v>595</v>
      </c>
      <c r="D142" s="7">
        <v>13</v>
      </c>
      <c r="E142" s="7"/>
      <c r="F142" s="7"/>
      <c r="G142" s="7"/>
      <c r="H142" s="7">
        <v>10</v>
      </c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14">
        <f t="shared" si="2"/>
        <v>23</v>
      </c>
    </row>
    <row r="143" spans="1:21" x14ac:dyDescent="0.3">
      <c r="A143" s="4" t="s">
        <v>249</v>
      </c>
      <c r="B143" s="8" t="s">
        <v>357</v>
      </c>
      <c r="C143" s="8" t="s">
        <v>157</v>
      </c>
      <c r="D143" s="7">
        <v>15</v>
      </c>
      <c r="E143" s="7"/>
      <c r="F143" s="7"/>
      <c r="G143" s="7">
        <v>2</v>
      </c>
      <c r="H143" s="7">
        <v>6</v>
      </c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14">
        <f t="shared" si="2"/>
        <v>23</v>
      </c>
    </row>
    <row r="144" spans="1:21" x14ac:dyDescent="0.3">
      <c r="A144" s="30" t="s">
        <v>250</v>
      </c>
      <c r="B144" s="8" t="s">
        <v>354</v>
      </c>
      <c r="C144" s="8" t="s">
        <v>355</v>
      </c>
      <c r="D144" s="7"/>
      <c r="E144" s="7"/>
      <c r="F144" s="7"/>
      <c r="G144" s="7"/>
      <c r="H144" s="7"/>
      <c r="I144" s="7">
        <v>22</v>
      </c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14">
        <f t="shared" si="2"/>
        <v>22</v>
      </c>
    </row>
    <row r="145" spans="1:21" x14ac:dyDescent="0.3">
      <c r="A145" s="4" t="s">
        <v>251</v>
      </c>
      <c r="B145" s="8" t="s">
        <v>724</v>
      </c>
      <c r="C145" s="8" t="s">
        <v>595</v>
      </c>
      <c r="D145" s="7"/>
      <c r="E145" s="7"/>
      <c r="F145" s="7"/>
      <c r="G145" s="7"/>
      <c r="H145" s="7"/>
      <c r="I145" s="7"/>
      <c r="J145" s="7"/>
      <c r="K145" s="7"/>
      <c r="L145" s="7">
        <v>5</v>
      </c>
      <c r="M145" s="7"/>
      <c r="N145" s="7"/>
      <c r="O145" s="7"/>
      <c r="P145" s="7"/>
      <c r="Q145" s="7"/>
      <c r="R145" s="7"/>
      <c r="S145" s="7"/>
      <c r="T145" s="7">
        <v>16</v>
      </c>
      <c r="U145" s="14">
        <f t="shared" si="2"/>
        <v>21</v>
      </c>
    </row>
    <row r="146" spans="1:21" x14ac:dyDescent="0.3">
      <c r="A146" s="30" t="s">
        <v>252</v>
      </c>
      <c r="B146" s="8" t="s">
        <v>465</v>
      </c>
      <c r="C146" s="8" t="s">
        <v>640</v>
      </c>
      <c r="D146" s="7"/>
      <c r="E146" s="7"/>
      <c r="F146" s="7"/>
      <c r="G146" s="7"/>
      <c r="H146" s="7"/>
      <c r="I146" s="7"/>
      <c r="J146" s="7"/>
      <c r="K146" s="7">
        <v>10</v>
      </c>
      <c r="L146" s="7"/>
      <c r="M146" s="7"/>
      <c r="N146" s="7"/>
      <c r="O146" s="7"/>
      <c r="P146" s="7">
        <v>9</v>
      </c>
      <c r="Q146" s="7"/>
      <c r="R146" s="7"/>
      <c r="S146" s="7"/>
      <c r="T146" s="7"/>
      <c r="U146" s="14">
        <f t="shared" si="2"/>
        <v>19</v>
      </c>
    </row>
    <row r="147" spans="1:21" x14ac:dyDescent="0.3">
      <c r="A147" s="4" t="s">
        <v>253</v>
      </c>
      <c r="B147" s="8" t="s">
        <v>437</v>
      </c>
      <c r="C147" s="6" t="s">
        <v>640</v>
      </c>
      <c r="D147" s="7">
        <v>7</v>
      </c>
      <c r="E147" s="7"/>
      <c r="F147" s="7"/>
      <c r="G147" s="7"/>
      <c r="H147" s="7"/>
      <c r="I147" s="7"/>
      <c r="J147" s="7"/>
      <c r="K147" s="7"/>
      <c r="L147" s="7"/>
      <c r="M147" s="7"/>
      <c r="N147" s="7">
        <v>12</v>
      </c>
      <c r="O147" s="7"/>
      <c r="P147" s="7"/>
      <c r="Q147" s="7"/>
      <c r="R147" s="7"/>
      <c r="S147" s="7"/>
      <c r="T147" s="7"/>
      <c r="U147" s="14">
        <f t="shared" si="2"/>
        <v>19</v>
      </c>
    </row>
    <row r="148" spans="1:21" x14ac:dyDescent="0.3">
      <c r="A148" s="30" t="s">
        <v>254</v>
      </c>
      <c r="B148" s="6" t="s">
        <v>704</v>
      </c>
      <c r="C148" s="8" t="s">
        <v>542</v>
      </c>
      <c r="D148" s="12"/>
      <c r="E148" s="12"/>
      <c r="F148" s="12"/>
      <c r="G148" s="12"/>
      <c r="H148" s="12"/>
      <c r="I148" s="12"/>
      <c r="J148" s="12">
        <v>19</v>
      </c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32">
        <f t="shared" si="2"/>
        <v>19</v>
      </c>
    </row>
    <row r="149" spans="1:21" x14ac:dyDescent="0.3">
      <c r="A149" s="4" t="s">
        <v>255</v>
      </c>
      <c r="B149" s="8" t="s">
        <v>454</v>
      </c>
      <c r="C149" s="8" t="s">
        <v>38</v>
      </c>
      <c r="D149" s="7">
        <v>6</v>
      </c>
      <c r="E149" s="7"/>
      <c r="F149" s="7"/>
      <c r="G149" s="7"/>
      <c r="H149" s="7">
        <v>13</v>
      </c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14">
        <f t="shared" si="2"/>
        <v>19</v>
      </c>
    </row>
    <row r="150" spans="1:21" x14ac:dyDescent="0.3">
      <c r="A150" s="30" t="s">
        <v>256</v>
      </c>
      <c r="B150" s="8" t="s">
        <v>556</v>
      </c>
      <c r="C150" s="8" t="s">
        <v>351</v>
      </c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>
        <v>18</v>
      </c>
      <c r="O150" s="7"/>
      <c r="P150" s="7"/>
      <c r="Q150" s="7"/>
      <c r="R150" s="7"/>
      <c r="S150" s="7"/>
      <c r="T150" s="7"/>
      <c r="U150" s="14">
        <f t="shared" si="2"/>
        <v>18</v>
      </c>
    </row>
    <row r="151" spans="1:21" x14ac:dyDescent="0.3">
      <c r="A151" s="4" t="s">
        <v>257</v>
      </c>
      <c r="B151" s="6" t="s">
        <v>710</v>
      </c>
      <c r="C151" s="6" t="s">
        <v>41</v>
      </c>
      <c r="D151" s="12"/>
      <c r="E151" s="12"/>
      <c r="F151" s="12"/>
      <c r="G151" s="12"/>
      <c r="H151" s="12"/>
      <c r="I151" s="12"/>
      <c r="J151" s="12"/>
      <c r="K151" s="12">
        <v>18</v>
      </c>
      <c r="L151" s="12"/>
      <c r="M151" s="12"/>
      <c r="N151" s="12"/>
      <c r="O151" s="12"/>
      <c r="P151" s="12"/>
      <c r="Q151" s="12"/>
      <c r="R151" s="12"/>
      <c r="S151" s="12"/>
      <c r="T151" s="12"/>
      <c r="U151" s="14">
        <f t="shared" si="2"/>
        <v>18</v>
      </c>
    </row>
    <row r="152" spans="1:21" x14ac:dyDescent="0.3">
      <c r="A152" s="30" t="s">
        <v>258</v>
      </c>
      <c r="B152" s="6" t="s">
        <v>779</v>
      </c>
      <c r="C152" s="6" t="s">
        <v>349</v>
      </c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>
        <v>8</v>
      </c>
      <c r="R152" s="12"/>
      <c r="S152" s="12"/>
      <c r="T152" s="12">
        <v>9</v>
      </c>
      <c r="U152" s="14">
        <f t="shared" si="2"/>
        <v>17</v>
      </c>
    </row>
    <row r="153" spans="1:21" x14ac:dyDescent="0.3">
      <c r="A153" s="4" t="s">
        <v>259</v>
      </c>
      <c r="B153" s="8" t="s">
        <v>695</v>
      </c>
      <c r="C153" s="8" t="s">
        <v>816</v>
      </c>
      <c r="D153" s="7"/>
      <c r="E153" s="7"/>
      <c r="F153" s="7"/>
      <c r="G153" s="7"/>
      <c r="H153" s="7">
        <v>2</v>
      </c>
      <c r="I153" s="7"/>
      <c r="J153" s="7"/>
      <c r="K153" s="7"/>
      <c r="L153" s="7">
        <v>3</v>
      </c>
      <c r="M153" s="7"/>
      <c r="N153" s="7"/>
      <c r="O153" s="7"/>
      <c r="P153" s="7"/>
      <c r="Q153" s="7"/>
      <c r="R153" s="7">
        <v>12</v>
      </c>
      <c r="S153" s="7"/>
      <c r="T153" s="7"/>
      <c r="U153" s="14">
        <f t="shared" si="2"/>
        <v>17</v>
      </c>
    </row>
    <row r="154" spans="1:21" x14ac:dyDescent="0.3">
      <c r="A154" s="30" t="s">
        <v>260</v>
      </c>
      <c r="B154" s="8" t="s">
        <v>397</v>
      </c>
      <c r="C154" s="8" t="s">
        <v>636</v>
      </c>
      <c r="D154" s="7"/>
      <c r="E154" s="7"/>
      <c r="F154" s="7"/>
      <c r="G154" s="7"/>
      <c r="H154" s="7">
        <v>11</v>
      </c>
      <c r="I154" s="7">
        <v>6</v>
      </c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14">
        <f t="shared" si="2"/>
        <v>17</v>
      </c>
    </row>
    <row r="155" spans="1:21" x14ac:dyDescent="0.3">
      <c r="A155" s="4" t="s">
        <v>261</v>
      </c>
      <c r="B155" s="8" t="s">
        <v>699</v>
      </c>
      <c r="C155" s="8" t="s">
        <v>640</v>
      </c>
      <c r="D155" s="7"/>
      <c r="E155" s="7"/>
      <c r="F155" s="7"/>
      <c r="G155" s="7"/>
      <c r="H155" s="7"/>
      <c r="I155" s="7">
        <v>7</v>
      </c>
      <c r="J155" s="7"/>
      <c r="K155" s="7"/>
      <c r="L155" s="7"/>
      <c r="M155" s="7"/>
      <c r="N155" s="7"/>
      <c r="O155" s="7">
        <v>9</v>
      </c>
      <c r="P155" s="7"/>
      <c r="Q155" s="7"/>
      <c r="R155" s="7"/>
      <c r="S155" s="7"/>
      <c r="T155" s="7"/>
      <c r="U155" s="14">
        <f t="shared" si="2"/>
        <v>16</v>
      </c>
    </row>
    <row r="156" spans="1:21" x14ac:dyDescent="0.3">
      <c r="A156" s="30" t="s">
        <v>262</v>
      </c>
      <c r="B156" s="8" t="s">
        <v>458</v>
      </c>
      <c r="C156" s="8" t="s">
        <v>344</v>
      </c>
      <c r="D156" s="7">
        <v>16</v>
      </c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14">
        <f t="shared" si="2"/>
        <v>16</v>
      </c>
    </row>
    <row r="157" spans="1:21" x14ac:dyDescent="0.3">
      <c r="A157" s="4" t="s">
        <v>263</v>
      </c>
      <c r="B157" s="6" t="s">
        <v>705</v>
      </c>
      <c r="C157" s="6" t="s">
        <v>817</v>
      </c>
      <c r="D157" s="12"/>
      <c r="E157" s="12"/>
      <c r="F157" s="12"/>
      <c r="G157" s="12"/>
      <c r="H157" s="12"/>
      <c r="I157" s="12"/>
      <c r="J157" s="12">
        <v>15</v>
      </c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32">
        <f t="shared" si="2"/>
        <v>15</v>
      </c>
    </row>
    <row r="158" spans="1:21" x14ac:dyDescent="0.3">
      <c r="A158" s="30" t="s">
        <v>264</v>
      </c>
      <c r="B158" s="8" t="s">
        <v>472</v>
      </c>
      <c r="C158" s="8" t="s">
        <v>640</v>
      </c>
      <c r="D158" s="7"/>
      <c r="E158" s="7"/>
      <c r="F158" s="7">
        <v>15</v>
      </c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14">
        <f t="shared" si="2"/>
        <v>15</v>
      </c>
    </row>
    <row r="159" spans="1:21" x14ac:dyDescent="0.3">
      <c r="A159" s="4" t="s">
        <v>265</v>
      </c>
      <c r="B159" s="25" t="s">
        <v>467</v>
      </c>
      <c r="C159" s="25" t="s">
        <v>13</v>
      </c>
      <c r="D159" s="35">
        <v>15</v>
      </c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6">
        <f t="shared" si="2"/>
        <v>15</v>
      </c>
    </row>
    <row r="160" spans="1:21" x14ac:dyDescent="0.3">
      <c r="A160" s="30" t="s">
        <v>266</v>
      </c>
      <c r="B160" s="8" t="s">
        <v>367</v>
      </c>
      <c r="C160" s="8" t="s">
        <v>157</v>
      </c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>
        <v>14</v>
      </c>
      <c r="T160" s="7"/>
      <c r="U160" s="14">
        <f t="shared" si="2"/>
        <v>14</v>
      </c>
    </row>
    <row r="161" spans="1:21" x14ac:dyDescent="0.3">
      <c r="A161" s="4" t="s">
        <v>268</v>
      </c>
      <c r="B161" s="8" t="s">
        <v>810</v>
      </c>
      <c r="C161" s="8" t="s">
        <v>124</v>
      </c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>
        <v>14</v>
      </c>
      <c r="S161" s="7"/>
      <c r="T161" s="7"/>
      <c r="U161" s="14">
        <f t="shared" si="2"/>
        <v>14</v>
      </c>
    </row>
    <row r="162" spans="1:21" x14ac:dyDescent="0.3">
      <c r="A162" s="30" t="s">
        <v>269</v>
      </c>
      <c r="B162" s="8" t="s">
        <v>486</v>
      </c>
      <c r="C162" s="8" t="s">
        <v>157</v>
      </c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>
        <v>14</v>
      </c>
      <c r="R162" s="7"/>
      <c r="S162" s="7"/>
      <c r="T162" s="7"/>
      <c r="U162" s="14">
        <f t="shared" si="2"/>
        <v>14</v>
      </c>
    </row>
    <row r="163" spans="1:21" x14ac:dyDescent="0.3">
      <c r="A163" s="4" t="s">
        <v>270</v>
      </c>
      <c r="B163" s="8" t="s">
        <v>746</v>
      </c>
      <c r="C163" s="8" t="s">
        <v>13</v>
      </c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>
        <v>14</v>
      </c>
      <c r="O163" s="7"/>
      <c r="P163" s="7"/>
      <c r="Q163" s="7"/>
      <c r="R163" s="7"/>
      <c r="S163" s="7"/>
      <c r="T163" s="7"/>
      <c r="U163" s="14">
        <f t="shared" si="2"/>
        <v>14</v>
      </c>
    </row>
    <row r="164" spans="1:21" x14ac:dyDescent="0.3">
      <c r="A164" s="30" t="s">
        <v>271</v>
      </c>
      <c r="B164" s="8" t="s">
        <v>706</v>
      </c>
      <c r="C164" s="8" t="s">
        <v>595</v>
      </c>
      <c r="D164" s="7"/>
      <c r="E164" s="7"/>
      <c r="F164" s="7"/>
      <c r="G164" s="7"/>
      <c r="H164" s="7"/>
      <c r="I164" s="7"/>
      <c r="J164" s="7">
        <v>7</v>
      </c>
      <c r="K164" s="7"/>
      <c r="L164" s="7"/>
      <c r="M164" s="7"/>
      <c r="N164" s="7">
        <v>7</v>
      </c>
      <c r="O164" s="7"/>
      <c r="P164" s="7"/>
      <c r="Q164" s="7"/>
      <c r="R164" s="7"/>
      <c r="S164" s="7"/>
      <c r="T164" s="7"/>
      <c r="U164" s="14">
        <f t="shared" si="2"/>
        <v>14</v>
      </c>
    </row>
    <row r="165" spans="1:21" x14ac:dyDescent="0.3">
      <c r="A165" s="4" t="s">
        <v>272</v>
      </c>
      <c r="B165" s="8" t="s">
        <v>489</v>
      </c>
      <c r="C165" s="8" t="s">
        <v>57</v>
      </c>
      <c r="D165" s="7">
        <v>8</v>
      </c>
      <c r="E165" s="7"/>
      <c r="F165" s="7"/>
      <c r="G165" s="7"/>
      <c r="H165" s="7"/>
      <c r="I165" s="7"/>
      <c r="J165" s="7"/>
      <c r="K165" s="7"/>
      <c r="L165" s="7">
        <v>6</v>
      </c>
      <c r="M165" s="7"/>
      <c r="N165" s="7"/>
      <c r="O165" s="7"/>
      <c r="P165" s="7"/>
      <c r="Q165" s="7"/>
      <c r="R165" s="7"/>
      <c r="S165" s="7"/>
      <c r="T165" s="7"/>
      <c r="U165" s="14">
        <f t="shared" si="2"/>
        <v>14</v>
      </c>
    </row>
    <row r="166" spans="1:21" x14ac:dyDescent="0.3">
      <c r="A166" s="30" t="s">
        <v>273</v>
      </c>
      <c r="B166" s="8" t="s">
        <v>451</v>
      </c>
      <c r="C166" s="8" t="s">
        <v>820</v>
      </c>
      <c r="D166" s="7"/>
      <c r="E166" s="7"/>
      <c r="F166" s="7"/>
      <c r="G166" s="7">
        <v>14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14">
        <f t="shared" si="2"/>
        <v>14</v>
      </c>
    </row>
    <row r="167" spans="1:21" x14ac:dyDescent="0.3">
      <c r="A167" s="4" t="s">
        <v>274</v>
      </c>
      <c r="B167" s="8" t="s">
        <v>538</v>
      </c>
      <c r="C167" s="8" t="s">
        <v>21</v>
      </c>
      <c r="D167" s="7">
        <v>14</v>
      </c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14">
        <f t="shared" si="2"/>
        <v>14</v>
      </c>
    </row>
    <row r="168" spans="1:21" x14ac:dyDescent="0.3">
      <c r="A168" s="30" t="s">
        <v>275</v>
      </c>
      <c r="B168" s="6" t="s">
        <v>809</v>
      </c>
      <c r="C168" s="6" t="s">
        <v>142</v>
      </c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>
        <v>13</v>
      </c>
      <c r="S168" s="12"/>
      <c r="T168" s="12"/>
      <c r="U168" s="14">
        <f t="shared" si="2"/>
        <v>13</v>
      </c>
    </row>
    <row r="169" spans="1:21" x14ac:dyDescent="0.3">
      <c r="A169" s="4" t="s">
        <v>276</v>
      </c>
      <c r="B169" s="8" t="s">
        <v>694</v>
      </c>
      <c r="C169" s="8" t="s">
        <v>185</v>
      </c>
      <c r="D169" s="7"/>
      <c r="E169" s="7"/>
      <c r="F169" s="7"/>
      <c r="G169" s="7"/>
      <c r="H169" s="7">
        <v>5</v>
      </c>
      <c r="I169" s="7"/>
      <c r="J169" s="7"/>
      <c r="K169" s="7"/>
      <c r="L169" s="7"/>
      <c r="M169" s="7"/>
      <c r="N169" s="7">
        <v>5</v>
      </c>
      <c r="O169" s="7">
        <v>3</v>
      </c>
      <c r="P169" s="7"/>
      <c r="Q169" s="7"/>
      <c r="R169" s="7"/>
      <c r="S169" s="7"/>
      <c r="T169" s="7"/>
      <c r="U169" s="14">
        <f t="shared" si="2"/>
        <v>13</v>
      </c>
    </row>
    <row r="170" spans="1:21" x14ac:dyDescent="0.3">
      <c r="A170" s="30" t="s">
        <v>277</v>
      </c>
      <c r="B170" s="6" t="s">
        <v>684</v>
      </c>
      <c r="C170" s="6" t="s">
        <v>39</v>
      </c>
      <c r="D170" s="12"/>
      <c r="E170" s="12"/>
      <c r="F170" s="12"/>
      <c r="G170" s="12"/>
      <c r="H170" s="12">
        <v>6</v>
      </c>
      <c r="I170" s="12"/>
      <c r="J170" s="12"/>
      <c r="K170" s="12"/>
      <c r="L170" s="12">
        <v>6</v>
      </c>
      <c r="M170" s="12">
        <v>1</v>
      </c>
      <c r="N170" s="12"/>
      <c r="O170" s="12"/>
      <c r="P170" s="12"/>
      <c r="Q170" s="12"/>
      <c r="R170" s="12"/>
      <c r="S170" s="12"/>
      <c r="T170" s="12"/>
      <c r="U170" s="32">
        <f t="shared" si="2"/>
        <v>13</v>
      </c>
    </row>
    <row r="171" spans="1:21" x14ac:dyDescent="0.3">
      <c r="A171" s="4" t="s">
        <v>278</v>
      </c>
      <c r="B171" s="8" t="s">
        <v>547</v>
      </c>
      <c r="C171" s="8" t="s">
        <v>375</v>
      </c>
      <c r="D171" s="7">
        <v>13</v>
      </c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14">
        <f t="shared" si="2"/>
        <v>13</v>
      </c>
    </row>
    <row r="172" spans="1:21" x14ac:dyDescent="0.3">
      <c r="A172" s="30" t="s">
        <v>279</v>
      </c>
      <c r="B172" s="8" t="s">
        <v>802</v>
      </c>
      <c r="C172" s="8" t="s">
        <v>288</v>
      </c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>
        <v>12</v>
      </c>
      <c r="S172" s="7"/>
      <c r="T172" s="7"/>
      <c r="U172" s="14">
        <f t="shared" si="2"/>
        <v>12</v>
      </c>
    </row>
    <row r="173" spans="1:21" x14ac:dyDescent="0.3">
      <c r="A173" s="4" t="s">
        <v>280</v>
      </c>
      <c r="B173" s="6" t="s">
        <v>766</v>
      </c>
      <c r="C173" s="6" t="s">
        <v>38</v>
      </c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>
        <v>12</v>
      </c>
      <c r="P173" s="12"/>
      <c r="Q173" s="12"/>
      <c r="R173" s="12"/>
      <c r="S173" s="12"/>
      <c r="T173" s="12"/>
      <c r="U173" s="14">
        <f t="shared" si="2"/>
        <v>12</v>
      </c>
    </row>
    <row r="174" spans="1:21" x14ac:dyDescent="0.3">
      <c r="A174" s="30" t="s">
        <v>281</v>
      </c>
      <c r="B174" s="8" t="s">
        <v>578</v>
      </c>
      <c r="C174" s="8" t="s">
        <v>142</v>
      </c>
      <c r="D174" s="7">
        <v>3</v>
      </c>
      <c r="E174" s="7"/>
      <c r="F174" s="7"/>
      <c r="G174" s="7"/>
      <c r="H174" s="7">
        <v>9</v>
      </c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14">
        <f t="shared" si="2"/>
        <v>12</v>
      </c>
    </row>
    <row r="175" spans="1:21" x14ac:dyDescent="0.3">
      <c r="A175" s="4" t="s">
        <v>282</v>
      </c>
      <c r="B175" s="8" t="s">
        <v>459</v>
      </c>
      <c r="C175" s="8" t="s">
        <v>90</v>
      </c>
      <c r="D175" s="7">
        <v>7</v>
      </c>
      <c r="E175" s="7"/>
      <c r="F175" s="7"/>
      <c r="G175" s="7"/>
      <c r="H175" s="7">
        <v>5</v>
      </c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14">
        <f t="shared" si="2"/>
        <v>12</v>
      </c>
    </row>
    <row r="176" spans="1:21" x14ac:dyDescent="0.3">
      <c r="A176" s="30" t="s">
        <v>283</v>
      </c>
      <c r="B176" s="6" t="s">
        <v>358</v>
      </c>
      <c r="C176" s="6" t="s">
        <v>63</v>
      </c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>
        <v>11</v>
      </c>
      <c r="U176" s="32">
        <f t="shared" si="2"/>
        <v>11</v>
      </c>
    </row>
    <row r="177" spans="1:21" x14ac:dyDescent="0.3">
      <c r="A177" s="4" t="s">
        <v>284</v>
      </c>
      <c r="B177" s="8" t="s">
        <v>777</v>
      </c>
      <c r="C177" s="8" t="s">
        <v>43</v>
      </c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>
        <v>11</v>
      </c>
      <c r="R177" s="7"/>
      <c r="S177" s="7"/>
      <c r="T177" s="7"/>
      <c r="U177" s="14">
        <f t="shared" si="2"/>
        <v>11</v>
      </c>
    </row>
    <row r="178" spans="1:21" x14ac:dyDescent="0.3">
      <c r="A178" s="30" t="s">
        <v>285</v>
      </c>
      <c r="B178" s="8" t="s">
        <v>679</v>
      </c>
      <c r="C178" s="8" t="s">
        <v>375</v>
      </c>
      <c r="D178" s="7"/>
      <c r="E178" s="7"/>
      <c r="F178" s="7"/>
      <c r="G178" s="7"/>
      <c r="H178" s="7">
        <v>11</v>
      </c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14">
        <f t="shared" si="2"/>
        <v>11</v>
      </c>
    </row>
    <row r="179" spans="1:21" x14ac:dyDescent="0.3">
      <c r="A179" s="4" t="s">
        <v>286</v>
      </c>
      <c r="B179" s="8" t="s">
        <v>376</v>
      </c>
      <c r="C179" s="8" t="s">
        <v>63</v>
      </c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>
        <v>10</v>
      </c>
      <c r="T179" s="7"/>
      <c r="U179" s="14">
        <f t="shared" si="2"/>
        <v>10</v>
      </c>
    </row>
    <row r="180" spans="1:21" x14ac:dyDescent="0.3">
      <c r="A180" s="30" t="s">
        <v>287</v>
      </c>
      <c r="B180" s="8" t="s">
        <v>446</v>
      </c>
      <c r="C180" s="8" t="s">
        <v>153</v>
      </c>
      <c r="D180" s="7"/>
      <c r="E180" s="7">
        <v>10</v>
      </c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14">
        <f t="shared" si="2"/>
        <v>10</v>
      </c>
    </row>
    <row r="181" spans="1:21" x14ac:dyDescent="0.3">
      <c r="A181" s="4" t="s">
        <v>291</v>
      </c>
      <c r="B181" s="25" t="s">
        <v>150</v>
      </c>
      <c r="C181" s="25" t="s">
        <v>365</v>
      </c>
      <c r="D181" s="35">
        <v>10</v>
      </c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6">
        <f t="shared" si="2"/>
        <v>10</v>
      </c>
    </row>
    <row r="182" spans="1:21" x14ac:dyDescent="0.3">
      <c r="A182" s="30" t="s">
        <v>292</v>
      </c>
      <c r="B182" s="8" t="s">
        <v>632</v>
      </c>
      <c r="C182" s="8" t="s">
        <v>90</v>
      </c>
      <c r="D182" s="7">
        <v>10</v>
      </c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14">
        <f t="shared" si="2"/>
        <v>10</v>
      </c>
    </row>
    <row r="183" spans="1:21" x14ac:dyDescent="0.3">
      <c r="A183" s="4" t="s">
        <v>293</v>
      </c>
      <c r="B183" s="8" t="s">
        <v>613</v>
      </c>
      <c r="C183" s="8" t="s">
        <v>617</v>
      </c>
      <c r="D183" s="7">
        <v>10</v>
      </c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14">
        <f t="shared" si="2"/>
        <v>10</v>
      </c>
    </row>
    <row r="184" spans="1:21" s="28" customFormat="1" x14ac:dyDescent="0.3">
      <c r="A184" s="30" t="s">
        <v>294</v>
      </c>
      <c r="B184" s="6" t="s">
        <v>794</v>
      </c>
      <c r="C184" s="6" t="s">
        <v>63</v>
      </c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>
        <v>9</v>
      </c>
      <c r="S184" s="12"/>
      <c r="T184" s="12"/>
      <c r="U184" s="14">
        <f t="shared" si="2"/>
        <v>9</v>
      </c>
    </row>
    <row r="185" spans="1:21" x14ac:dyDescent="0.3">
      <c r="A185" s="4" t="s">
        <v>295</v>
      </c>
      <c r="B185" s="8" t="s">
        <v>778</v>
      </c>
      <c r="C185" s="8" t="s">
        <v>342</v>
      </c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>
        <v>9</v>
      </c>
      <c r="R185" s="7"/>
      <c r="S185" s="7"/>
      <c r="T185" s="7"/>
      <c r="U185" s="14">
        <f t="shared" si="2"/>
        <v>9</v>
      </c>
    </row>
    <row r="186" spans="1:21" x14ac:dyDescent="0.3">
      <c r="A186" s="30" t="s">
        <v>296</v>
      </c>
      <c r="B186" s="43" t="s">
        <v>731</v>
      </c>
      <c r="C186" s="43" t="s">
        <v>588</v>
      </c>
      <c r="D186" s="47"/>
      <c r="E186" s="47"/>
      <c r="F186" s="47"/>
      <c r="G186" s="47"/>
      <c r="H186" s="47"/>
      <c r="I186" s="47"/>
      <c r="J186" s="47"/>
      <c r="K186" s="47"/>
      <c r="L186" s="47">
        <v>4</v>
      </c>
      <c r="M186" s="47"/>
      <c r="N186" s="47"/>
      <c r="O186" s="47">
        <v>5</v>
      </c>
      <c r="P186" s="47"/>
      <c r="Q186" s="47"/>
      <c r="R186" s="47"/>
      <c r="S186" s="47"/>
      <c r="T186" s="47"/>
      <c r="U186" s="14">
        <f t="shared" si="2"/>
        <v>9</v>
      </c>
    </row>
    <row r="187" spans="1:21" x14ac:dyDescent="0.3">
      <c r="A187" s="4" t="s">
        <v>297</v>
      </c>
      <c r="B187" s="8" t="s">
        <v>681</v>
      </c>
      <c r="C187" s="8" t="s">
        <v>818</v>
      </c>
      <c r="D187" s="7"/>
      <c r="E187" s="7"/>
      <c r="F187" s="7"/>
      <c r="G187" s="7"/>
      <c r="H187" s="7">
        <v>4</v>
      </c>
      <c r="I187" s="7"/>
      <c r="J187" s="7"/>
      <c r="K187" s="7"/>
      <c r="L187" s="7"/>
      <c r="M187" s="7"/>
      <c r="N187" s="7"/>
      <c r="O187" s="7">
        <v>5</v>
      </c>
      <c r="P187" s="7"/>
      <c r="Q187" s="7"/>
      <c r="R187" s="7"/>
      <c r="S187" s="7"/>
      <c r="T187" s="7"/>
      <c r="U187" s="14">
        <f t="shared" si="2"/>
        <v>9</v>
      </c>
    </row>
    <row r="188" spans="1:21" x14ac:dyDescent="0.3">
      <c r="A188" s="30" t="s">
        <v>298</v>
      </c>
      <c r="B188" s="25" t="s">
        <v>747</v>
      </c>
      <c r="C188" s="25" t="s">
        <v>289</v>
      </c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>
        <v>9</v>
      </c>
      <c r="O188" s="35"/>
      <c r="P188" s="35"/>
      <c r="Q188" s="35"/>
      <c r="R188" s="35"/>
      <c r="S188" s="35"/>
      <c r="T188" s="35"/>
      <c r="U188" s="36">
        <f t="shared" si="2"/>
        <v>9</v>
      </c>
    </row>
    <row r="189" spans="1:21" x14ac:dyDescent="0.3">
      <c r="A189" s="4" t="s">
        <v>299</v>
      </c>
      <c r="B189" s="8" t="s">
        <v>456</v>
      </c>
      <c r="C189" s="8" t="s">
        <v>142</v>
      </c>
      <c r="D189" s="7"/>
      <c r="E189" s="7"/>
      <c r="F189" s="7"/>
      <c r="G189" s="7"/>
      <c r="H189" s="7"/>
      <c r="I189" s="7"/>
      <c r="J189" s="7"/>
      <c r="K189" s="7"/>
      <c r="L189" s="7">
        <v>9</v>
      </c>
      <c r="M189" s="7"/>
      <c r="N189" s="7"/>
      <c r="O189" s="7"/>
      <c r="P189" s="7"/>
      <c r="Q189" s="7"/>
      <c r="R189" s="7"/>
      <c r="S189" s="7"/>
      <c r="T189" s="7"/>
      <c r="U189" s="14">
        <f t="shared" si="2"/>
        <v>9</v>
      </c>
    </row>
    <row r="190" spans="1:21" x14ac:dyDescent="0.3">
      <c r="A190" s="30" t="s">
        <v>300</v>
      </c>
      <c r="B190" s="8" t="s">
        <v>630</v>
      </c>
      <c r="C190" s="8" t="s">
        <v>351</v>
      </c>
      <c r="D190" s="7"/>
      <c r="E190" s="7">
        <v>9</v>
      </c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14">
        <f t="shared" si="2"/>
        <v>9</v>
      </c>
    </row>
    <row r="191" spans="1:21" x14ac:dyDescent="0.3">
      <c r="A191" s="4" t="s">
        <v>301</v>
      </c>
      <c r="B191" s="8" t="s">
        <v>614</v>
      </c>
      <c r="C191" s="8" t="s">
        <v>818</v>
      </c>
      <c r="D191" s="7">
        <v>4</v>
      </c>
      <c r="E191" s="7">
        <v>5</v>
      </c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14">
        <f t="shared" si="2"/>
        <v>9</v>
      </c>
    </row>
    <row r="192" spans="1:21" x14ac:dyDescent="0.3">
      <c r="A192" s="30" t="s">
        <v>302</v>
      </c>
      <c r="B192" s="8" t="s">
        <v>537</v>
      </c>
      <c r="C192" s="8" t="s">
        <v>560</v>
      </c>
      <c r="D192" s="7">
        <v>9</v>
      </c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14">
        <f t="shared" si="2"/>
        <v>9</v>
      </c>
    </row>
    <row r="193" spans="1:21" x14ac:dyDescent="0.3">
      <c r="A193" s="4" t="s">
        <v>303</v>
      </c>
      <c r="B193" s="8" t="s">
        <v>494</v>
      </c>
      <c r="C193" s="8" t="s">
        <v>59</v>
      </c>
      <c r="D193" s="7">
        <v>9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14">
        <f t="shared" si="2"/>
        <v>9</v>
      </c>
    </row>
    <row r="194" spans="1:21" x14ac:dyDescent="0.3">
      <c r="A194" s="30" t="s">
        <v>304</v>
      </c>
      <c r="B194" s="6" t="s">
        <v>801</v>
      </c>
      <c r="C194" s="6" t="s">
        <v>39</v>
      </c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>
        <v>8</v>
      </c>
      <c r="S194" s="12"/>
      <c r="T194" s="12"/>
      <c r="U194" s="14">
        <f t="shared" si="2"/>
        <v>8</v>
      </c>
    </row>
    <row r="195" spans="1:21" x14ac:dyDescent="0.3">
      <c r="A195" s="4" t="s">
        <v>305</v>
      </c>
      <c r="B195" s="8" t="s">
        <v>734</v>
      </c>
      <c r="C195" s="8" t="s">
        <v>617</v>
      </c>
      <c r="D195" s="7"/>
      <c r="E195" s="7"/>
      <c r="F195" s="7"/>
      <c r="G195" s="7"/>
      <c r="H195" s="7"/>
      <c r="I195" s="7"/>
      <c r="J195" s="7"/>
      <c r="K195" s="7"/>
      <c r="L195" s="7">
        <v>8</v>
      </c>
      <c r="M195" s="7"/>
      <c r="N195" s="7"/>
      <c r="O195" s="7"/>
      <c r="P195" s="7"/>
      <c r="Q195" s="7"/>
      <c r="R195" s="7"/>
      <c r="S195" s="7"/>
      <c r="T195" s="7"/>
      <c r="U195" s="14">
        <f t="shared" si="2"/>
        <v>8</v>
      </c>
    </row>
    <row r="196" spans="1:21" x14ac:dyDescent="0.3">
      <c r="A196" s="30" t="s">
        <v>306</v>
      </c>
      <c r="B196" s="3" t="s">
        <v>483</v>
      </c>
      <c r="C196" s="3" t="s">
        <v>93</v>
      </c>
      <c r="D196" s="7"/>
      <c r="E196" s="7"/>
      <c r="F196" s="7"/>
      <c r="G196" s="7"/>
      <c r="H196" s="7">
        <v>6</v>
      </c>
      <c r="I196" s="7">
        <v>2</v>
      </c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14">
        <f t="shared" ref="U196:U243" si="3">SUM(D196:T196)</f>
        <v>8</v>
      </c>
    </row>
    <row r="197" spans="1:21" s="28" customFormat="1" x14ac:dyDescent="0.3">
      <c r="A197" s="4" t="s">
        <v>307</v>
      </c>
      <c r="B197" s="8" t="s">
        <v>683</v>
      </c>
      <c r="C197" s="8" t="s">
        <v>41</v>
      </c>
      <c r="D197" s="7"/>
      <c r="E197" s="7"/>
      <c r="F197" s="7"/>
      <c r="G197" s="7"/>
      <c r="H197" s="7">
        <v>8</v>
      </c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14">
        <f t="shared" si="3"/>
        <v>8</v>
      </c>
    </row>
    <row r="198" spans="1:21" x14ac:dyDescent="0.3">
      <c r="A198" s="30" t="s">
        <v>308</v>
      </c>
      <c r="B198" s="6" t="s">
        <v>693</v>
      </c>
      <c r="C198" s="8" t="s">
        <v>636</v>
      </c>
      <c r="D198" s="7"/>
      <c r="E198" s="7"/>
      <c r="F198" s="7"/>
      <c r="G198" s="7"/>
      <c r="H198" s="7">
        <v>8</v>
      </c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14">
        <f t="shared" si="3"/>
        <v>8</v>
      </c>
    </row>
    <row r="199" spans="1:21" x14ac:dyDescent="0.3">
      <c r="A199" s="4" t="s">
        <v>309</v>
      </c>
      <c r="B199" s="8" t="s">
        <v>438</v>
      </c>
      <c r="C199" s="8" t="s">
        <v>84</v>
      </c>
      <c r="D199" s="7">
        <v>3</v>
      </c>
      <c r="E199" s="7"/>
      <c r="F199" s="7"/>
      <c r="G199" s="7"/>
      <c r="H199" s="7">
        <v>5</v>
      </c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14">
        <f t="shared" si="3"/>
        <v>8</v>
      </c>
    </row>
    <row r="200" spans="1:21" x14ac:dyDescent="0.3">
      <c r="A200" s="30" t="s">
        <v>310</v>
      </c>
      <c r="B200" s="8" t="s">
        <v>487</v>
      </c>
      <c r="C200" s="8" t="s">
        <v>342</v>
      </c>
      <c r="D200" s="7"/>
      <c r="E200" s="7"/>
      <c r="F200" s="7">
        <v>8</v>
      </c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14">
        <f t="shared" si="3"/>
        <v>8</v>
      </c>
    </row>
    <row r="201" spans="1:21" x14ac:dyDescent="0.3">
      <c r="A201" s="4" t="s">
        <v>311</v>
      </c>
      <c r="B201" s="8" t="s">
        <v>581</v>
      </c>
      <c r="C201" s="8" t="s">
        <v>13</v>
      </c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>
        <v>7</v>
      </c>
      <c r="Q201" s="7"/>
      <c r="R201" s="7"/>
      <c r="S201" s="7"/>
      <c r="T201" s="7"/>
      <c r="U201" s="14">
        <f t="shared" si="3"/>
        <v>7</v>
      </c>
    </row>
    <row r="202" spans="1:21" x14ac:dyDescent="0.3">
      <c r="A202" s="30" t="s">
        <v>653</v>
      </c>
      <c r="B202" s="25" t="s">
        <v>735</v>
      </c>
      <c r="C202" s="25" t="s">
        <v>157</v>
      </c>
      <c r="D202" s="35"/>
      <c r="E202" s="35"/>
      <c r="F202" s="35"/>
      <c r="G202" s="35"/>
      <c r="H202" s="35"/>
      <c r="I202" s="35"/>
      <c r="J202" s="35"/>
      <c r="K202" s="35"/>
      <c r="L202" s="35">
        <v>7</v>
      </c>
      <c r="M202" s="35"/>
      <c r="N202" s="35"/>
      <c r="O202" s="35"/>
      <c r="P202" s="35"/>
      <c r="Q202" s="35"/>
      <c r="R202" s="35"/>
      <c r="S202" s="35"/>
      <c r="T202" s="35"/>
      <c r="U202" s="36">
        <f t="shared" si="3"/>
        <v>7</v>
      </c>
    </row>
    <row r="203" spans="1:21" x14ac:dyDescent="0.3">
      <c r="A203" s="4" t="s">
        <v>312</v>
      </c>
      <c r="B203" s="8" t="s">
        <v>570</v>
      </c>
      <c r="C203" s="6" t="s">
        <v>676</v>
      </c>
      <c r="D203" s="7">
        <v>7</v>
      </c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14">
        <f t="shared" si="3"/>
        <v>7</v>
      </c>
    </row>
    <row r="204" spans="1:21" x14ac:dyDescent="0.3">
      <c r="A204" s="30" t="s">
        <v>313</v>
      </c>
      <c r="B204" s="8" t="s">
        <v>795</v>
      </c>
      <c r="C204" s="8" t="s">
        <v>617</v>
      </c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>
        <v>6</v>
      </c>
      <c r="S204" s="7"/>
      <c r="T204" s="7"/>
      <c r="U204" s="14">
        <f t="shared" si="3"/>
        <v>6</v>
      </c>
    </row>
    <row r="205" spans="1:21" x14ac:dyDescent="0.3">
      <c r="A205" s="4" t="s">
        <v>314</v>
      </c>
      <c r="B205" s="6" t="s">
        <v>808</v>
      </c>
      <c r="C205" s="6" t="s">
        <v>11</v>
      </c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>
        <v>6</v>
      </c>
      <c r="S205" s="12"/>
      <c r="T205" s="12"/>
      <c r="U205" s="32">
        <f t="shared" si="3"/>
        <v>6</v>
      </c>
    </row>
    <row r="206" spans="1:21" x14ac:dyDescent="0.3">
      <c r="A206" s="30" t="s">
        <v>315</v>
      </c>
      <c r="B206" s="8" t="s">
        <v>760</v>
      </c>
      <c r="C206" s="8" t="s">
        <v>153</v>
      </c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>
        <v>5</v>
      </c>
      <c r="Q206" s="7"/>
      <c r="R206" s="7">
        <v>1</v>
      </c>
      <c r="S206" s="7"/>
      <c r="T206" s="7"/>
      <c r="U206" s="14">
        <f t="shared" si="3"/>
        <v>6</v>
      </c>
    </row>
    <row r="207" spans="1:21" x14ac:dyDescent="0.3">
      <c r="A207" s="4" t="s">
        <v>316</v>
      </c>
      <c r="B207" s="8" t="s">
        <v>492</v>
      </c>
      <c r="C207" s="8" t="s">
        <v>38</v>
      </c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>
        <v>6</v>
      </c>
      <c r="P207" s="7"/>
      <c r="Q207" s="7"/>
      <c r="R207" s="7"/>
      <c r="S207" s="7"/>
      <c r="T207" s="7"/>
      <c r="U207" s="14">
        <f t="shared" si="3"/>
        <v>6</v>
      </c>
    </row>
    <row r="208" spans="1:21" x14ac:dyDescent="0.3">
      <c r="A208" s="30" t="s">
        <v>317</v>
      </c>
      <c r="B208" s="8" t="s">
        <v>546</v>
      </c>
      <c r="C208" s="8" t="s">
        <v>34</v>
      </c>
      <c r="D208" s="7"/>
      <c r="E208" s="7"/>
      <c r="F208" s="7"/>
      <c r="G208" s="7"/>
      <c r="H208" s="7"/>
      <c r="I208" s="7"/>
      <c r="J208" s="7">
        <v>1</v>
      </c>
      <c r="K208" s="7"/>
      <c r="L208" s="7">
        <v>5</v>
      </c>
      <c r="M208" s="7"/>
      <c r="N208" s="7"/>
      <c r="O208" s="7"/>
      <c r="P208" s="7"/>
      <c r="Q208" s="7"/>
      <c r="R208" s="7"/>
      <c r="S208" s="7"/>
      <c r="T208" s="7"/>
      <c r="U208" s="14">
        <f t="shared" si="3"/>
        <v>6</v>
      </c>
    </row>
    <row r="209" spans="1:21" x14ac:dyDescent="0.3">
      <c r="A209" s="4" t="s">
        <v>318</v>
      </c>
      <c r="B209" s="8" t="s">
        <v>411</v>
      </c>
      <c r="C209" s="8" t="s">
        <v>267</v>
      </c>
      <c r="D209" s="7"/>
      <c r="E209" s="7"/>
      <c r="F209" s="7">
        <v>6</v>
      </c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14">
        <f t="shared" si="3"/>
        <v>6</v>
      </c>
    </row>
    <row r="210" spans="1:21" x14ac:dyDescent="0.3">
      <c r="A210" s="30" t="s">
        <v>654</v>
      </c>
      <c r="B210" s="8" t="s">
        <v>624</v>
      </c>
      <c r="C210" s="8" t="s">
        <v>676</v>
      </c>
      <c r="D210" s="7">
        <v>6</v>
      </c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14">
        <f t="shared" si="3"/>
        <v>6</v>
      </c>
    </row>
    <row r="211" spans="1:21" x14ac:dyDescent="0.3">
      <c r="A211" s="4" t="s">
        <v>319</v>
      </c>
      <c r="B211" s="6" t="s">
        <v>796</v>
      </c>
      <c r="C211" s="6" t="s">
        <v>615</v>
      </c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>
        <v>5</v>
      </c>
      <c r="S211" s="12"/>
      <c r="T211" s="12"/>
      <c r="U211" s="14">
        <f t="shared" si="3"/>
        <v>5</v>
      </c>
    </row>
    <row r="212" spans="1:21" x14ac:dyDescent="0.3">
      <c r="A212" s="30" t="s">
        <v>320</v>
      </c>
      <c r="B212" s="6" t="s">
        <v>428</v>
      </c>
      <c r="C212" s="6" t="s">
        <v>21</v>
      </c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>
        <v>5</v>
      </c>
      <c r="S212" s="12"/>
      <c r="T212" s="12"/>
      <c r="U212" s="32">
        <f t="shared" si="3"/>
        <v>5</v>
      </c>
    </row>
    <row r="213" spans="1:21" x14ac:dyDescent="0.3">
      <c r="A213" s="4" t="s">
        <v>383</v>
      </c>
      <c r="B213" s="8" t="s">
        <v>780</v>
      </c>
      <c r="C213" s="8" t="s">
        <v>13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>
        <v>5</v>
      </c>
      <c r="R213" s="7"/>
      <c r="S213" s="7"/>
      <c r="T213" s="7"/>
      <c r="U213" s="14">
        <f t="shared" si="3"/>
        <v>5</v>
      </c>
    </row>
    <row r="214" spans="1:21" x14ac:dyDescent="0.3">
      <c r="A214" s="30" t="s">
        <v>321</v>
      </c>
      <c r="B214" s="8" t="s">
        <v>769</v>
      </c>
      <c r="C214" s="8" t="s">
        <v>589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>
        <v>5</v>
      </c>
      <c r="P214" s="7"/>
      <c r="Q214" s="7"/>
      <c r="R214" s="7"/>
      <c r="S214" s="7"/>
      <c r="T214" s="7"/>
      <c r="U214" s="14">
        <f t="shared" si="3"/>
        <v>5</v>
      </c>
    </row>
    <row r="215" spans="1:21" x14ac:dyDescent="0.3">
      <c r="A215" s="4" t="s">
        <v>655</v>
      </c>
      <c r="B215" s="8" t="s">
        <v>368</v>
      </c>
      <c r="C215" s="8" t="s">
        <v>153</v>
      </c>
      <c r="D215" s="7"/>
      <c r="E215" s="7"/>
      <c r="F215" s="7"/>
      <c r="G215" s="7"/>
      <c r="H215" s="7">
        <v>1</v>
      </c>
      <c r="I215" s="7">
        <v>4</v>
      </c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14">
        <f t="shared" si="3"/>
        <v>5</v>
      </c>
    </row>
    <row r="216" spans="1:21" x14ac:dyDescent="0.3">
      <c r="A216" s="30" t="s">
        <v>322</v>
      </c>
      <c r="B216" s="8" t="s">
        <v>479</v>
      </c>
      <c r="C216" s="8" t="s">
        <v>818</v>
      </c>
      <c r="D216" s="7"/>
      <c r="E216" s="7"/>
      <c r="F216" s="7"/>
      <c r="G216" s="7"/>
      <c r="H216" s="7">
        <v>5</v>
      </c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14">
        <f t="shared" si="3"/>
        <v>5</v>
      </c>
    </row>
    <row r="217" spans="1:21" x14ac:dyDescent="0.3">
      <c r="A217" s="4" t="s">
        <v>323</v>
      </c>
      <c r="B217" s="8" t="s">
        <v>623</v>
      </c>
      <c r="C217" s="8" t="s">
        <v>569</v>
      </c>
      <c r="D217" s="7">
        <v>5</v>
      </c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14">
        <f t="shared" si="3"/>
        <v>5</v>
      </c>
    </row>
    <row r="218" spans="1:21" x14ac:dyDescent="0.3">
      <c r="A218" s="30" t="s">
        <v>324</v>
      </c>
      <c r="B218" s="8" t="s">
        <v>619</v>
      </c>
      <c r="C218" s="8" t="s">
        <v>595</v>
      </c>
      <c r="D218" s="7">
        <v>5</v>
      </c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14">
        <f t="shared" si="3"/>
        <v>5</v>
      </c>
    </row>
    <row r="219" spans="1:21" x14ac:dyDescent="0.3">
      <c r="A219" s="4" t="s">
        <v>325</v>
      </c>
      <c r="B219" s="8" t="s">
        <v>765</v>
      </c>
      <c r="C219" s="8" t="s">
        <v>342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>
        <v>4</v>
      </c>
      <c r="P219" s="7"/>
      <c r="Q219" s="7"/>
      <c r="R219" s="7"/>
      <c r="S219" s="7"/>
      <c r="T219" s="7"/>
      <c r="U219" s="14">
        <f t="shared" si="3"/>
        <v>4</v>
      </c>
    </row>
    <row r="220" spans="1:21" x14ac:dyDescent="0.3">
      <c r="A220" s="30" t="s">
        <v>656</v>
      </c>
      <c r="B220" s="8" t="s">
        <v>568</v>
      </c>
      <c r="C220" s="8" t="s">
        <v>213</v>
      </c>
      <c r="D220" s="7"/>
      <c r="E220" s="7"/>
      <c r="F220" s="7"/>
      <c r="G220" s="7"/>
      <c r="H220" s="7"/>
      <c r="I220" s="7"/>
      <c r="J220" s="7"/>
      <c r="K220" s="7"/>
      <c r="L220" s="7">
        <v>4</v>
      </c>
      <c r="M220" s="7"/>
      <c r="N220" s="7"/>
      <c r="O220" s="7"/>
      <c r="P220" s="7"/>
      <c r="Q220" s="7"/>
      <c r="R220" s="7"/>
      <c r="S220" s="7"/>
      <c r="T220" s="7"/>
      <c r="U220" s="14">
        <f t="shared" si="3"/>
        <v>4</v>
      </c>
    </row>
    <row r="221" spans="1:21" x14ac:dyDescent="0.3">
      <c r="A221" s="4" t="s">
        <v>326</v>
      </c>
      <c r="B221" s="8" t="s">
        <v>685</v>
      </c>
      <c r="C221" s="8" t="s">
        <v>642</v>
      </c>
      <c r="D221" s="7"/>
      <c r="E221" s="7"/>
      <c r="F221" s="7"/>
      <c r="G221" s="7"/>
      <c r="H221" s="7">
        <v>4</v>
      </c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14">
        <f t="shared" si="3"/>
        <v>4</v>
      </c>
    </row>
    <row r="222" spans="1:21" x14ac:dyDescent="0.3">
      <c r="A222" s="30" t="s">
        <v>657</v>
      </c>
      <c r="B222" s="8" t="s">
        <v>466</v>
      </c>
      <c r="C222" s="8" t="s">
        <v>38</v>
      </c>
      <c r="D222" s="7">
        <v>4</v>
      </c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14">
        <f t="shared" si="3"/>
        <v>4</v>
      </c>
    </row>
    <row r="223" spans="1:21" x14ac:dyDescent="0.3">
      <c r="A223" s="4" t="s">
        <v>327</v>
      </c>
      <c r="B223" s="8" t="s">
        <v>807</v>
      </c>
      <c r="C223" s="8" t="s">
        <v>211</v>
      </c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>
        <v>3</v>
      </c>
      <c r="S223" s="7"/>
      <c r="T223" s="7"/>
      <c r="U223" s="14">
        <f t="shared" si="3"/>
        <v>3</v>
      </c>
    </row>
    <row r="224" spans="1:21" x14ac:dyDescent="0.3">
      <c r="A224" s="30" t="s">
        <v>328</v>
      </c>
      <c r="B224" s="8" t="s">
        <v>767</v>
      </c>
      <c r="C224" s="8" t="s">
        <v>41</v>
      </c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>
        <v>3</v>
      </c>
      <c r="P224" s="7"/>
      <c r="Q224" s="7"/>
      <c r="R224" s="7"/>
      <c r="S224" s="7"/>
      <c r="T224" s="7"/>
      <c r="U224" s="14">
        <f t="shared" si="3"/>
        <v>3</v>
      </c>
    </row>
    <row r="225" spans="1:21" x14ac:dyDescent="0.3">
      <c r="A225" s="4" t="s">
        <v>658</v>
      </c>
      <c r="B225" s="8" t="s">
        <v>725</v>
      </c>
      <c r="C225" s="5" t="s">
        <v>84</v>
      </c>
      <c r="D225" s="7"/>
      <c r="E225" s="7"/>
      <c r="F225" s="7"/>
      <c r="G225" s="7"/>
      <c r="H225" s="7"/>
      <c r="I225" s="7"/>
      <c r="J225" s="7"/>
      <c r="K225" s="7"/>
      <c r="L225" s="7">
        <v>3</v>
      </c>
      <c r="M225" s="7"/>
      <c r="N225" s="7"/>
      <c r="O225" s="7"/>
      <c r="P225" s="7"/>
      <c r="Q225" s="7"/>
      <c r="R225" s="7"/>
      <c r="S225" s="7"/>
      <c r="T225" s="7"/>
      <c r="U225" s="14">
        <f t="shared" si="3"/>
        <v>3</v>
      </c>
    </row>
    <row r="226" spans="1:21" x14ac:dyDescent="0.3">
      <c r="A226" s="30" t="s">
        <v>659</v>
      </c>
      <c r="B226" s="8" t="s">
        <v>407</v>
      </c>
      <c r="C226" s="8" t="s">
        <v>84</v>
      </c>
      <c r="D226" s="7"/>
      <c r="E226" s="7"/>
      <c r="F226" s="7"/>
      <c r="G226" s="7"/>
      <c r="H226" s="7">
        <v>3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14">
        <f t="shared" si="3"/>
        <v>3</v>
      </c>
    </row>
    <row r="227" spans="1:21" x14ac:dyDescent="0.3">
      <c r="A227" s="4" t="s">
        <v>329</v>
      </c>
      <c r="B227" s="8" t="s">
        <v>634</v>
      </c>
      <c r="C227" s="8" t="s">
        <v>37</v>
      </c>
      <c r="D227" s="7">
        <v>3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14">
        <f t="shared" si="3"/>
        <v>3</v>
      </c>
    </row>
    <row r="228" spans="1:21" x14ac:dyDescent="0.3">
      <c r="A228" s="30" t="s">
        <v>330</v>
      </c>
      <c r="B228" s="8" t="s">
        <v>443</v>
      </c>
      <c r="C228" s="8" t="s">
        <v>21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>
        <v>2</v>
      </c>
      <c r="R228" s="7"/>
      <c r="S228" s="7"/>
      <c r="T228" s="7"/>
      <c r="U228" s="14">
        <f t="shared" si="3"/>
        <v>2</v>
      </c>
    </row>
    <row r="229" spans="1:21" x14ac:dyDescent="0.3">
      <c r="A229" s="4" t="s">
        <v>331</v>
      </c>
      <c r="B229" s="8" t="s">
        <v>726</v>
      </c>
      <c r="C229" s="8" t="s">
        <v>107</v>
      </c>
      <c r="D229" s="7"/>
      <c r="E229" s="7"/>
      <c r="F229" s="7"/>
      <c r="G229" s="7"/>
      <c r="H229" s="7"/>
      <c r="I229" s="7"/>
      <c r="J229" s="7"/>
      <c r="K229" s="7"/>
      <c r="L229" s="7">
        <v>2</v>
      </c>
      <c r="M229" s="7"/>
      <c r="N229" s="7"/>
      <c r="O229" s="7"/>
      <c r="P229" s="7"/>
      <c r="Q229" s="7"/>
      <c r="R229" s="7"/>
      <c r="S229" s="7"/>
      <c r="T229" s="7"/>
      <c r="U229" s="14">
        <f t="shared" si="3"/>
        <v>2</v>
      </c>
    </row>
    <row r="230" spans="1:21" x14ac:dyDescent="0.3">
      <c r="A230" s="30" t="s">
        <v>332</v>
      </c>
      <c r="B230" s="8" t="s">
        <v>471</v>
      </c>
      <c r="C230" s="8" t="s">
        <v>642</v>
      </c>
      <c r="D230" s="7"/>
      <c r="E230" s="7"/>
      <c r="F230" s="7"/>
      <c r="G230" s="7"/>
      <c r="H230" s="7"/>
      <c r="I230" s="7"/>
      <c r="J230" s="7"/>
      <c r="K230" s="7">
        <v>2</v>
      </c>
      <c r="L230" s="7"/>
      <c r="M230" s="7"/>
      <c r="N230" s="7"/>
      <c r="O230" s="7"/>
      <c r="P230" s="7"/>
      <c r="Q230" s="7"/>
      <c r="R230" s="7"/>
      <c r="S230" s="7"/>
      <c r="T230" s="7"/>
      <c r="U230" s="14">
        <f t="shared" si="3"/>
        <v>2</v>
      </c>
    </row>
    <row r="231" spans="1:21" x14ac:dyDescent="0.3">
      <c r="A231" s="4" t="s">
        <v>333</v>
      </c>
      <c r="B231" s="8" t="s">
        <v>688</v>
      </c>
      <c r="C231" s="8" t="s">
        <v>84</v>
      </c>
      <c r="D231" s="7"/>
      <c r="E231" s="7"/>
      <c r="F231" s="7"/>
      <c r="G231" s="7"/>
      <c r="H231" s="7">
        <v>2</v>
      </c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14">
        <f t="shared" si="3"/>
        <v>2</v>
      </c>
    </row>
    <row r="232" spans="1:21" x14ac:dyDescent="0.3">
      <c r="A232" s="30" t="s">
        <v>334</v>
      </c>
      <c r="B232" s="25" t="s">
        <v>360</v>
      </c>
      <c r="C232" s="25" t="s">
        <v>640</v>
      </c>
      <c r="D232" s="35"/>
      <c r="E232" s="35"/>
      <c r="F232" s="35"/>
      <c r="G232" s="35"/>
      <c r="H232" s="35">
        <v>2</v>
      </c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6">
        <f t="shared" si="3"/>
        <v>2</v>
      </c>
    </row>
    <row r="233" spans="1:21" x14ac:dyDescent="0.3">
      <c r="A233" s="4" t="s">
        <v>335</v>
      </c>
      <c r="B233" s="8" t="s">
        <v>473</v>
      </c>
      <c r="C233" s="8" t="s">
        <v>157</v>
      </c>
      <c r="D233" s="7">
        <v>2</v>
      </c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14">
        <f t="shared" si="3"/>
        <v>2</v>
      </c>
    </row>
    <row r="234" spans="1:21" x14ac:dyDescent="0.3">
      <c r="A234" s="30" t="s">
        <v>336</v>
      </c>
      <c r="B234" s="8" t="s">
        <v>622</v>
      </c>
      <c r="C234" s="8" t="s">
        <v>567</v>
      </c>
      <c r="D234" s="7">
        <v>2</v>
      </c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14">
        <f t="shared" si="3"/>
        <v>2</v>
      </c>
    </row>
    <row r="235" spans="1:21" x14ac:dyDescent="0.3">
      <c r="A235" s="4" t="s">
        <v>384</v>
      </c>
      <c r="B235" s="8" t="s">
        <v>798</v>
      </c>
      <c r="C235" s="8" t="s">
        <v>342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>
        <v>1</v>
      </c>
      <c r="S235" s="7"/>
      <c r="T235" s="7"/>
      <c r="U235" s="14">
        <f t="shared" si="3"/>
        <v>1</v>
      </c>
    </row>
    <row r="236" spans="1:21" x14ac:dyDescent="0.3">
      <c r="A236" s="30" t="s">
        <v>660</v>
      </c>
      <c r="B236" s="8" t="s">
        <v>782</v>
      </c>
      <c r="C236" s="8" t="s">
        <v>772</v>
      </c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>
        <v>1</v>
      </c>
      <c r="R236" s="7"/>
      <c r="S236" s="7"/>
      <c r="T236" s="7"/>
      <c r="U236" s="14">
        <f t="shared" si="3"/>
        <v>1</v>
      </c>
    </row>
    <row r="237" spans="1:21" x14ac:dyDescent="0.3">
      <c r="A237" s="4" t="s">
        <v>337</v>
      </c>
      <c r="B237" s="8" t="s">
        <v>544</v>
      </c>
      <c r="C237" s="8" t="s">
        <v>370</v>
      </c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>
        <v>1</v>
      </c>
      <c r="P237" s="7"/>
      <c r="Q237" s="7"/>
      <c r="R237" s="7"/>
      <c r="S237" s="7"/>
      <c r="T237" s="7"/>
      <c r="U237" s="14">
        <f t="shared" si="3"/>
        <v>1</v>
      </c>
    </row>
    <row r="238" spans="1:21" x14ac:dyDescent="0.3">
      <c r="A238" s="30" t="s">
        <v>661</v>
      </c>
      <c r="B238" s="8" t="s">
        <v>748</v>
      </c>
      <c r="C238" s="8" t="s">
        <v>818</v>
      </c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>
        <v>1</v>
      </c>
      <c r="O238" s="7"/>
      <c r="P238" s="7"/>
      <c r="Q238" s="7"/>
      <c r="R238" s="7"/>
      <c r="S238" s="7"/>
      <c r="T238" s="7"/>
      <c r="U238" s="14">
        <f t="shared" si="3"/>
        <v>1</v>
      </c>
    </row>
    <row r="239" spans="1:21" x14ac:dyDescent="0.3">
      <c r="A239" s="4" t="s">
        <v>338</v>
      </c>
      <c r="B239" s="6" t="s">
        <v>152</v>
      </c>
      <c r="C239" s="8" t="s">
        <v>153</v>
      </c>
      <c r="D239" s="7"/>
      <c r="E239" s="7"/>
      <c r="F239" s="7"/>
      <c r="G239" s="7"/>
      <c r="H239" s="7"/>
      <c r="I239" s="7"/>
      <c r="J239" s="7"/>
      <c r="K239" s="7"/>
      <c r="L239" s="7">
        <v>1</v>
      </c>
      <c r="M239" s="7"/>
      <c r="N239" s="7"/>
      <c r="O239" s="7"/>
      <c r="P239" s="7"/>
      <c r="Q239" s="7"/>
      <c r="R239" s="7"/>
      <c r="S239" s="7"/>
      <c r="T239" s="7"/>
      <c r="U239" s="14">
        <f t="shared" si="3"/>
        <v>1</v>
      </c>
    </row>
    <row r="240" spans="1:21" x14ac:dyDescent="0.3">
      <c r="A240" s="30" t="s">
        <v>339</v>
      </c>
      <c r="B240" s="8" t="s">
        <v>736</v>
      </c>
      <c r="C240" s="8" t="s">
        <v>342</v>
      </c>
      <c r="D240" s="7"/>
      <c r="E240" s="7"/>
      <c r="F240" s="7"/>
      <c r="G240" s="7"/>
      <c r="H240" s="7"/>
      <c r="I240" s="7"/>
      <c r="J240" s="7"/>
      <c r="K240" s="7"/>
      <c r="L240" s="7">
        <v>1</v>
      </c>
      <c r="M240" s="7"/>
      <c r="N240" s="7"/>
      <c r="O240" s="7"/>
      <c r="P240" s="7"/>
      <c r="Q240" s="7"/>
      <c r="R240" s="7"/>
      <c r="S240" s="7"/>
      <c r="T240" s="7"/>
      <c r="U240" s="14">
        <f t="shared" si="3"/>
        <v>1</v>
      </c>
    </row>
    <row r="241" spans="1:21" x14ac:dyDescent="0.3">
      <c r="A241" s="4" t="s">
        <v>350</v>
      </c>
      <c r="B241" s="8" t="s">
        <v>448</v>
      </c>
      <c r="C241" s="8" t="s">
        <v>59</v>
      </c>
      <c r="D241" s="7"/>
      <c r="E241" s="7">
        <v>1</v>
      </c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14">
        <f t="shared" si="3"/>
        <v>1</v>
      </c>
    </row>
    <row r="242" spans="1:21" x14ac:dyDescent="0.3">
      <c r="A242" s="30" t="s">
        <v>662</v>
      </c>
      <c r="B242" s="8" t="s">
        <v>635</v>
      </c>
      <c r="C242" s="8" t="s">
        <v>38</v>
      </c>
      <c r="D242" s="7">
        <v>1</v>
      </c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14">
        <f t="shared" si="3"/>
        <v>1</v>
      </c>
    </row>
    <row r="243" spans="1:21" x14ac:dyDescent="0.3">
      <c r="A243" s="4" t="s">
        <v>385</v>
      </c>
      <c r="B243" s="8" t="s">
        <v>470</v>
      </c>
      <c r="C243" s="8" t="s">
        <v>676</v>
      </c>
      <c r="D243" s="7">
        <v>1</v>
      </c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14">
        <f t="shared" si="3"/>
        <v>1</v>
      </c>
    </row>
  </sheetData>
  <mergeCells count="1">
    <mergeCell ref="A1:U1"/>
  </mergeCells>
  <phoneticPr fontId="2" type="noConversion"/>
  <pageMargins left="0.39370078740157483" right="0" top="0" bottom="0" header="0" footer="0"/>
  <pageSetup paperSize="9" scale="97" fitToWidth="6" fitToHeight="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U41"/>
  <sheetViews>
    <sheetView view="pageBreakPreview" zoomScaleNormal="100" workbookViewId="0">
      <pane ySplit="3" topLeftCell="A4" activePane="bottomLeft" state="frozen"/>
      <selection activeCell="C18" sqref="C18"/>
      <selection pane="bottomLeft" activeCell="A2" sqref="A2"/>
    </sheetView>
  </sheetViews>
  <sheetFormatPr baseColWidth="10" defaultColWidth="11.42578125" defaultRowHeight="14.25" x14ac:dyDescent="0.3"/>
  <cols>
    <col min="1" max="1" width="4.7109375" style="1" bestFit="1" customWidth="1"/>
    <col min="2" max="2" width="20.7109375" style="3" bestFit="1" customWidth="1"/>
    <col min="3" max="3" width="35.7109375" style="3" bestFit="1" customWidth="1"/>
    <col min="4" max="20" width="3.140625" style="2" bestFit="1" customWidth="1"/>
    <col min="21" max="21" width="6.7109375" style="17" bestFit="1" customWidth="1"/>
    <col min="22" max="16384" width="11.42578125" style="3"/>
  </cols>
  <sheetData>
    <row r="1" spans="1:21" ht="19.5" x14ac:dyDescent="0.4">
      <c r="A1" s="51" t="str">
        <f>"SSkV-Rangliste "&amp;MID(D3,FIND("20",D3),4)+4&amp;"    Damen"</f>
        <v>SSkV-Rangliste 2019    Damen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3" spans="1:21" ht="81.75" x14ac:dyDescent="0.3">
      <c r="A3" s="39" t="s">
        <v>70</v>
      </c>
      <c r="B3" s="40" t="s">
        <v>71</v>
      </c>
      <c r="C3" s="40" t="s">
        <v>651</v>
      </c>
      <c r="D3" s="11" t="s">
        <v>601</v>
      </c>
      <c r="E3" s="11" t="s">
        <v>602</v>
      </c>
      <c r="F3" s="11" t="s">
        <v>603</v>
      </c>
      <c r="G3" s="11" t="s">
        <v>604</v>
      </c>
      <c r="H3" s="11" t="s">
        <v>663</v>
      </c>
      <c r="I3" s="11" t="s">
        <v>664</v>
      </c>
      <c r="J3" s="11" t="s">
        <v>665</v>
      </c>
      <c r="K3" s="11" t="s">
        <v>666</v>
      </c>
      <c r="L3" s="11" t="s">
        <v>712</v>
      </c>
      <c r="M3" s="11" t="s">
        <v>713</v>
      </c>
      <c r="N3" s="11" t="s">
        <v>714</v>
      </c>
      <c r="O3" s="11" t="s">
        <v>757</v>
      </c>
      <c r="P3" s="11" t="s">
        <v>758</v>
      </c>
      <c r="Q3" s="11" t="s">
        <v>759</v>
      </c>
      <c r="R3" s="11" t="s">
        <v>791</v>
      </c>
      <c r="S3" s="11" t="s">
        <v>792</v>
      </c>
      <c r="T3" s="11" t="s">
        <v>793</v>
      </c>
      <c r="U3" s="13" t="s">
        <v>69</v>
      </c>
    </row>
    <row r="4" spans="1:21" x14ac:dyDescent="0.3">
      <c r="A4" s="4" t="s">
        <v>72</v>
      </c>
      <c r="B4" s="5" t="s">
        <v>572</v>
      </c>
      <c r="C4" s="9" t="s">
        <v>37</v>
      </c>
      <c r="D4" s="7"/>
      <c r="E4" s="7">
        <v>30</v>
      </c>
      <c r="F4" s="7"/>
      <c r="G4" s="7"/>
      <c r="H4" s="7">
        <v>1</v>
      </c>
      <c r="I4" s="7">
        <v>30</v>
      </c>
      <c r="J4" s="7"/>
      <c r="K4" s="7"/>
      <c r="L4" s="7"/>
      <c r="M4" s="7">
        <v>50</v>
      </c>
      <c r="N4" s="7"/>
      <c r="O4" s="7"/>
      <c r="P4" s="7">
        <v>30</v>
      </c>
      <c r="Q4" s="7"/>
      <c r="R4" s="7">
        <v>2</v>
      </c>
      <c r="S4" s="7">
        <v>20</v>
      </c>
      <c r="T4" s="7"/>
      <c r="U4" s="14">
        <f t="shared" ref="U4:U41" si="0">SUM(D4:T4)</f>
        <v>163</v>
      </c>
    </row>
    <row r="5" spans="1:21" x14ac:dyDescent="0.3">
      <c r="A5" s="4" t="s">
        <v>73</v>
      </c>
      <c r="B5" s="8" t="s">
        <v>516</v>
      </c>
      <c r="C5" s="8" t="s">
        <v>641</v>
      </c>
      <c r="D5" s="7"/>
      <c r="E5" s="7"/>
      <c r="F5" s="7"/>
      <c r="G5" s="7"/>
      <c r="H5" s="7"/>
      <c r="I5" s="7">
        <v>40</v>
      </c>
      <c r="J5" s="7"/>
      <c r="K5" s="7"/>
      <c r="L5" s="7">
        <v>1</v>
      </c>
      <c r="M5" s="7"/>
      <c r="N5" s="7"/>
      <c r="O5" s="7">
        <v>1</v>
      </c>
      <c r="P5" s="7">
        <v>40</v>
      </c>
      <c r="Q5" s="7">
        <v>27</v>
      </c>
      <c r="R5" s="7"/>
      <c r="S5" s="7">
        <v>40</v>
      </c>
      <c r="T5" s="7"/>
      <c r="U5" s="14">
        <f t="shared" si="0"/>
        <v>149</v>
      </c>
    </row>
    <row r="6" spans="1:21" x14ac:dyDescent="0.3">
      <c r="A6" s="4" t="s">
        <v>74</v>
      </c>
      <c r="B6" s="8" t="s">
        <v>709</v>
      </c>
      <c r="C6" s="8" t="s">
        <v>636</v>
      </c>
      <c r="D6" s="7"/>
      <c r="E6" s="7">
        <v>50</v>
      </c>
      <c r="F6" s="7"/>
      <c r="G6" s="7"/>
      <c r="H6" s="7"/>
      <c r="I6" s="7"/>
      <c r="J6" s="7"/>
      <c r="K6" s="7"/>
      <c r="L6" s="7">
        <v>1</v>
      </c>
      <c r="M6" s="7"/>
      <c r="N6" s="7">
        <v>38</v>
      </c>
      <c r="O6" s="7"/>
      <c r="P6" s="7">
        <v>50</v>
      </c>
      <c r="Q6" s="7"/>
      <c r="R6" s="7"/>
      <c r="S6" s="7"/>
      <c r="T6" s="7"/>
      <c r="U6" s="14">
        <f t="shared" si="0"/>
        <v>139</v>
      </c>
    </row>
    <row r="7" spans="1:21" x14ac:dyDescent="0.3">
      <c r="A7" s="4" t="s">
        <v>75</v>
      </c>
      <c r="B7" s="8" t="s">
        <v>811</v>
      </c>
      <c r="C7" s="8" t="s">
        <v>641</v>
      </c>
      <c r="D7" s="7">
        <v>1</v>
      </c>
      <c r="E7" s="7">
        <v>20</v>
      </c>
      <c r="F7" s="7">
        <v>45</v>
      </c>
      <c r="G7" s="7"/>
      <c r="H7" s="7"/>
      <c r="I7" s="7"/>
      <c r="J7" s="7"/>
      <c r="K7" s="7"/>
      <c r="L7" s="7"/>
      <c r="M7" s="7"/>
      <c r="N7" s="7">
        <v>17</v>
      </c>
      <c r="O7" s="7"/>
      <c r="P7" s="7"/>
      <c r="Q7" s="7"/>
      <c r="R7" s="7"/>
      <c r="S7" s="7"/>
      <c r="T7" s="7">
        <v>40</v>
      </c>
      <c r="U7" s="14">
        <f t="shared" si="0"/>
        <v>123</v>
      </c>
    </row>
    <row r="8" spans="1:21" x14ac:dyDescent="0.3">
      <c r="A8" s="4" t="s">
        <v>76</v>
      </c>
      <c r="B8" s="8" t="s">
        <v>517</v>
      </c>
      <c r="C8" s="8" t="s">
        <v>107</v>
      </c>
      <c r="D8" s="7">
        <v>3</v>
      </c>
      <c r="E8" s="7">
        <v>40</v>
      </c>
      <c r="F8" s="7">
        <v>69</v>
      </c>
      <c r="G8" s="7"/>
      <c r="H8" s="7"/>
      <c r="I8" s="7"/>
      <c r="J8" s="7"/>
      <c r="K8" s="7"/>
      <c r="L8" s="7"/>
      <c r="M8" s="7"/>
      <c r="N8" s="7"/>
      <c r="O8" s="7">
        <v>1</v>
      </c>
      <c r="P8" s="7"/>
      <c r="Q8" s="7"/>
      <c r="R8" s="7">
        <v>3</v>
      </c>
      <c r="S8" s="7"/>
      <c r="T8" s="7"/>
      <c r="U8" s="14">
        <f t="shared" si="0"/>
        <v>116</v>
      </c>
    </row>
    <row r="9" spans="1:21" x14ac:dyDescent="0.3">
      <c r="A9" s="4" t="s">
        <v>77</v>
      </c>
      <c r="B9" s="8" t="s">
        <v>598</v>
      </c>
      <c r="C9" s="8" t="s">
        <v>366</v>
      </c>
      <c r="D9" s="7">
        <v>2</v>
      </c>
      <c r="E9" s="7"/>
      <c r="F9" s="7">
        <v>24</v>
      </c>
      <c r="G9" s="7"/>
      <c r="H9" s="7">
        <v>1</v>
      </c>
      <c r="I9" s="7"/>
      <c r="J9" s="7"/>
      <c r="K9" s="7"/>
      <c r="L9" s="7"/>
      <c r="M9" s="7">
        <v>40</v>
      </c>
      <c r="N9" s="7"/>
      <c r="O9" s="7"/>
      <c r="P9" s="7"/>
      <c r="Q9" s="7"/>
      <c r="R9" s="7"/>
      <c r="S9" s="7">
        <v>30</v>
      </c>
      <c r="T9" s="7"/>
      <c r="U9" s="14">
        <f t="shared" si="0"/>
        <v>97</v>
      </c>
    </row>
    <row r="10" spans="1:21" x14ac:dyDescent="0.3">
      <c r="A10" s="4" t="s">
        <v>78</v>
      </c>
      <c r="B10" s="8" t="s">
        <v>522</v>
      </c>
      <c r="C10" s="8" t="s">
        <v>107</v>
      </c>
      <c r="D10" s="7">
        <v>4</v>
      </c>
      <c r="E10" s="7"/>
      <c r="F10" s="7">
        <v>1</v>
      </c>
      <c r="G10" s="7">
        <v>12</v>
      </c>
      <c r="H10" s="7">
        <v>2</v>
      </c>
      <c r="I10" s="7">
        <v>50</v>
      </c>
      <c r="J10" s="7"/>
      <c r="K10" s="7">
        <v>20</v>
      </c>
      <c r="L10" s="7"/>
      <c r="M10" s="7"/>
      <c r="N10" s="7"/>
      <c r="O10" s="7">
        <v>3</v>
      </c>
      <c r="P10" s="7"/>
      <c r="Q10" s="7"/>
      <c r="R10" s="7"/>
      <c r="S10" s="7"/>
      <c r="T10" s="7"/>
      <c r="U10" s="14">
        <f t="shared" si="0"/>
        <v>92</v>
      </c>
    </row>
    <row r="11" spans="1:21" x14ac:dyDescent="0.3">
      <c r="A11" s="4" t="s">
        <v>79</v>
      </c>
      <c r="B11" s="8" t="s">
        <v>644</v>
      </c>
      <c r="C11" s="8" t="s">
        <v>142</v>
      </c>
      <c r="D11" s="7"/>
      <c r="E11" s="7"/>
      <c r="F11" s="7">
        <v>72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14">
        <f t="shared" si="0"/>
        <v>72</v>
      </c>
    </row>
    <row r="12" spans="1:21" x14ac:dyDescent="0.3">
      <c r="A12" s="4" t="s">
        <v>80</v>
      </c>
      <c r="B12" s="6" t="s">
        <v>573</v>
      </c>
      <c r="C12" s="6" t="s">
        <v>38</v>
      </c>
      <c r="D12" s="7">
        <v>2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>
        <v>2</v>
      </c>
      <c r="P12" s="7"/>
      <c r="Q12" s="7"/>
      <c r="R12" s="7"/>
      <c r="S12" s="7">
        <v>50</v>
      </c>
      <c r="T12" s="7"/>
      <c r="U12" s="14">
        <f t="shared" si="0"/>
        <v>54</v>
      </c>
    </row>
    <row r="13" spans="1:21" x14ac:dyDescent="0.3">
      <c r="A13" s="4" t="s">
        <v>81</v>
      </c>
      <c r="B13" s="8" t="s">
        <v>773</v>
      </c>
      <c r="C13" s="8" t="s">
        <v>563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>
        <v>40</v>
      </c>
      <c r="R13" s="7"/>
      <c r="S13" s="7"/>
      <c r="T13" s="7"/>
      <c r="U13" s="14">
        <f t="shared" si="0"/>
        <v>40</v>
      </c>
    </row>
    <row r="14" spans="1:21" x14ac:dyDescent="0.3">
      <c r="A14" s="4" t="s">
        <v>82</v>
      </c>
      <c r="B14" s="8" t="s">
        <v>524</v>
      </c>
      <c r="C14" s="48" t="s">
        <v>213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>
        <v>2</v>
      </c>
      <c r="P14" s="7">
        <v>20</v>
      </c>
      <c r="Q14" s="7">
        <v>7</v>
      </c>
      <c r="R14" s="7"/>
      <c r="S14" s="7">
        <v>10</v>
      </c>
      <c r="T14" s="7"/>
      <c r="U14" s="14">
        <f t="shared" si="0"/>
        <v>39</v>
      </c>
    </row>
    <row r="15" spans="1:21" x14ac:dyDescent="0.3">
      <c r="A15" s="4" t="s">
        <v>83</v>
      </c>
      <c r="B15" s="8" t="s">
        <v>520</v>
      </c>
      <c r="C15" s="8" t="s">
        <v>21</v>
      </c>
      <c r="D15" s="7"/>
      <c r="E15" s="7"/>
      <c r="F15" s="7"/>
      <c r="G15" s="7"/>
      <c r="H15" s="7"/>
      <c r="I15" s="7"/>
      <c r="J15" s="7"/>
      <c r="K15" s="7"/>
      <c r="L15" s="7"/>
      <c r="M15" s="7">
        <v>30</v>
      </c>
      <c r="N15" s="7"/>
      <c r="O15" s="7"/>
      <c r="P15" s="7"/>
      <c r="Q15" s="7"/>
      <c r="R15" s="7"/>
      <c r="S15" s="7"/>
      <c r="T15" s="7"/>
      <c r="U15" s="14">
        <f t="shared" si="0"/>
        <v>30</v>
      </c>
    </row>
    <row r="16" spans="1:21" x14ac:dyDescent="0.3">
      <c r="A16" s="4" t="s">
        <v>85</v>
      </c>
      <c r="B16" s="8" t="s">
        <v>703</v>
      </c>
      <c r="C16" s="8" t="s">
        <v>93</v>
      </c>
      <c r="D16" s="7"/>
      <c r="E16" s="7"/>
      <c r="F16" s="7"/>
      <c r="G16" s="7"/>
      <c r="H16" s="7"/>
      <c r="I16" s="7"/>
      <c r="J16" s="7">
        <v>30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14">
        <f t="shared" si="0"/>
        <v>30</v>
      </c>
    </row>
    <row r="17" spans="1:21" x14ac:dyDescent="0.3">
      <c r="A17" s="4" t="s">
        <v>86</v>
      </c>
      <c r="B17" s="8" t="s">
        <v>518</v>
      </c>
      <c r="C17" s="8" t="s">
        <v>640</v>
      </c>
      <c r="D17" s="7">
        <v>1</v>
      </c>
      <c r="E17" s="7"/>
      <c r="F17" s="7"/>
      <c r="G17" s="7">
        <v>16</v>
      </c>
      <c r="H17" s="7"/>
      <c r="I17" s="7"/>
      <c r="J17" s="7"/>
      <c r="K17" s="7"/>
      <c r="L17" s="7"/>
      <c r="M17" s="7"/>
      <c r="N17" s="7"/>
      <c r="O17" s="7"/>
      <c r="P17" s="7"/>
      <c r="Q17" s="7">
        <v>12</v>
      </c>
      <c r="R17" s="7"/>
      <c r="S17" s="7"/>
      <c r="T17" s="7"/>
      <c r="U17" s="14">
        <f t="shared" si="0"/>
        <v>29</v>
      </c>
    </row>
    <row r="18" spans="1:21" x14ac:dyDescent="0.3">
      <c r="A18" s="4" t="s">
        <v>87</v>
      </c>
      <c r="B18" s="8" t="s">
        <v>696</v>
      </c>
      <c r="C18" s="8" t="s">
        <v>124</v>
      </c>
      <c r="D18" s="7"/>
      <c r="E18" s="7"/>
      <c r="F18" s="7"/>
      <c r="G18" s="7"/>
      <c r="H18" s="7">
        <v>1</v>
      </c>
      <c r="I18" s="7"/>
      <c r="J18" s="7"/>
      <c r="K18" s="7"/>
      <c r="L18" s="7">
        <v>2</v>
      </c>
      <c r="M18" s="7">
        <v>20</v>
      </c>
      <c r="N18" s="7"/>
      <c r="O18" s="7"/>
      <c r="P18" s="7"/>
      <c r="Q18" s="7"/>
      <c r="R18" s="7">
        <v>3</v>
      </c>
      <c r="S18" s="7"/>
      <c r="T18" s="7"/>
      <c r="U18" s="14">
        <f t="shared" si="0"/>
        <v>26</v>
      </c>
    </row>
    <row r="19" spans="1:21" x14ac:dyDescent="0.3">
      <c r="A19" s="4" t="s">
        <v>88</v>
      </c>
      <c r="B19" s="8" t="s">
        <v>577</v>
      </c>
      <c r="C19" s="8" t="s">
        <v>576</v>
      </c>
      <c r="D19" s="7"/>
      <c r="E19" s="7">
        <v>10</v>
      </c>
      <c r="F19" s="7"/>
      <c r="G19" s="7"/>
      <c r="H19" s="7"/>
      <c r="I19" s="7"/>
      <c r="J19" s="7"/>
      <c r="K19" s="7"/>
      <c r="L19" s="7"/>
      <c r="M19" s="7">
        <v>15</v>
      </c>
      <c r="N19" s="7"/>
      <c r="O19" s="7"/>
      <c r="P19" s="7"/>
      <c r="Q19" s="7"/>
      <c r="R19" s="7"/>
      <c r="S19" s="7"/>
      <c r="T19" s="7"/>
      <c r="U19" s="14">
        <f t="shared" si="0"/>
        <v>25</v>
      </c>
    </row>
    <row r="20" spans="1:21" x14ac:dyDescent="0.3">
      <c r="A20" s="4" t="s">
        <v>89</v>
      </c>
      <c r="B20" s="8" t="s">
        <v>526</v>
      </c>
      <c r="C20" s="8" t="s">
        <v>583</v>
      </c>
      <c r="D20" s="7"/>
      <c r="E20" s="7"/>
      <c r="F20" s="7"/>
      <c r="G20" s="7"/>
      <c r="H20" s="7">
        <v>2</v>
      </c>
      <c r="I20" s="7">
        <v>20</v>
      </c>
      <c r="J20" s="7"/>
      <c r="K20" s="7"/>
      <c r="L20" s="7"/>
      <c r="M20" s="7"/>
      <c r="N20" s="7"/>
      <c r="O20" s="7"/>
      <c r="P20" s="7"/>
      <c r="Q20" s="7"/>
      <c r="R20" s="7">
        <v>1</v>
      </c>
      <c r="S20" s="7"/>
      <c r="T20" s="7"/>
      <c r="U20" s="14">
        <f t="shared" si="0"/>
        <v>23</v>
      </c>
    </row>
    <row r="21" spans="1:21" x14ac:dyDescent="0.3">
      <c r="A21" s="4" t="s">
        <v>91</v>
      </c>
      <c r="B21" s="8" t="s">
        <v>776</v>
      </c>
      <c r="C21" s="8" t="s">
        <v>594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>
        <v>19</v>
      </c>
      <c r="R21" s="7">
        <v>1</v>
      </c>
      <c r="S21" s="7"/>
      <c r="T21" s="7"/>
      <c r="U21" s="14">
        <f t="shared" si="0"/>
        <v>20</v>
      </c>
    </row>
    <row r="22" spans="1:21" x14ac:dyDescent="0.3">
      <c r="A22" s="4" t="s">
        <v>92</v>
      </c>
      <c r="B22" s="8" t="s">
        <v>575</v>
      </c>
      <c r="C22" s="8" t="s">
        <v>576</v>
      </c>
      <c r="D22" s="7"/>
      <c r="E22" s="7">
        <v>15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14">
        <f t="shared" si="0"/>
        <v>15</v>
      </c>
    </row>
    <row r="23" spans="1:21" x14ac:dyDescent="0.3">
      <c r="A23" s="4" t="s">
        <v>94</v>
      </c>
      <c r="B23" s="8" t="s">
        <v>519</v>
      </c>
      <c r="C23" s="6" t="s">
        <v>341</v>
      </c>
      <c r="D23" s="7"/>
      <c r="E23" s="7"/>
      <c r="F23" s="7"/>
      <c r="G23" s="7"/>
      <c r="H23" s="7"/>
      <c r="I23" s="7"/>
      <c r="J23" s="7"/>
      <c r="K23" s="7"/>
      <c r="L23" s="7">
        <v>2</v>
      </c>
      <c r="M23" s="7">
        <v>10</v>
      </c>
      <c r="N23" s="7"/>
      <c r="O23" s="7"/>
      <c r="P23" s="7"/>
      <c r="Q23" s="7"/>
      <c r="R23" s="7"/>
      <c r="S23" s="7"/>
      <c r="T23" s="7"/>
      <c r="U23" s="14">
        <f t="shared" si="0"/>
        <v>12</v>
      </c>
    </row>
    <row r="24" spans="1:21" x14ac:dyDescent="0.3">
      <c r="A24" s="4" t="s">
        <v>95</v>
      </c>
      <c r="B24" s="8" t="s">
        <v>523</v>
      </c>
      <c r="C24" s="8" t="s">
        <v>213</v>
      </c>
      <c r="D24" s="7"/>
      <c r="E24" s="7">
        <v>10</v>
      </c>
      <c r="F24" s="7"/>
      <c r="G24" s="7"/>
      <c r="H24" s="7"/>
      <c r="I24" s="7"/>
      <c r="J24" s="7"/>
      <c r="K24" s="7"/>
      <c r="L24" s="7">
        <v>2</v>
      </c>
      <c r="M24" s="7"/>
      <c r="N24" s="7"/>
      <c r="O24" s="7"/>
      <c r="P24" s="7"/>
      <c r="Q24" s="7"/>
      <c r="R24" s="7"/>
      <c r="S24" s="7"/>
      <c r="T24" s="7"/>
      <c r="U24" s="14">
        <f t="shared" si="0"/>
        <v>12</v>
      </c>
    </row>
    <row r="25" spans="1:21" x14ac:dyDescent="0.3">
      <c r="A25" s="4" t="s">
        <v>96</v>
      </c>
      <c r="B25" s="6" t="s">
        <v>815</v>
      </c>
      <c r="C25" s="6" t="s">
        <v>676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>
        <v>10</v>
      </c>
      <c r="U25" s="32">
        <f t="shared" si="0"/>
        <v>10</v>
      </c>
    </row>
    <row r="26" spans="1:21" x14ac:dyDescent="0.3">
      <c r="A26" s="4" t="s">
        <v>97</v>
      </c>
      <c r="B26" s="8" t="s">
        <v>762</v>
      </c>
      <c r="C26" s="8" t="s">
        <v>569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>
        <v>10</v>
      </c>
      <c r="Q26" s="7"/>
      <c r="R26" s="7"/>
      <c r="S26" s="7"/>
      <c r="T26" s="7"/>
      <c r="U26" s="14">
        <f t="shared" si="0"/>
        <v>10</v>
      </c>
    </row>
    <row r="27" spans="1:21" x14ac:dyDescent="0.3">
      <c r="A27" s="4" t="s">
        <v>98</v>
      </c>
      <c r="B27" s="8" t="s">
        <v>700</v>
      </c>
      <c r="C27" s="6" t="s">
        <v>817</v>
      </c>
      <c r="D27" s="7"/>
      <c r="E27" s="7"/>
      <c r="F27" s="7"/>
      <c r="G27" s="7"/>
      <c r="H27" s="7"/>
      <c r="I27" s="7">
        <v>10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14">
        <f t="shared" si="0"/>
        <v>10</v>
      </c>
    </row>
    <row r="28" spans="1:21" x14ac:dyDescent="0.3">
      <c r="A28" s="4" t="s">
        <v>99</v>
      </c>
      <c r="B28" s="8" t="s">
        <v>728</v>
      </c>
      <c r="C28" s="5" t="s">
        <v>567</v>
      </c>
      <c r="D28" s="7"/>
      <c r="E28" s="7"/>
      <c r="F28" s="7"/>
      <c r="G28" s="7"/>
      <c r="H28" s="7"/>
      <c r="I28" s="7"/>
      <c r="J28" s="7"/>
      <c r="K28" s="7"/>
      <c r="L28" s="7">
        <v>3</v>
      </c>
      <c r="M28" s="7"/>
      <c r="N28" s="7"/>
      <c r="O28" s="7"/>
      <c r="P28" s="7"/>
      <c r="Q28" s="7"/>
      <c r="R28" s="7">
        <v>2</v>
      </c>
      <c r="S28" s="7"/>
      <c r="T28" s="7"/>
      <c r="U28" s="14">
        <f t="shared" si="0"/>
        <v>5</v>
      </c>
    </row>
    <row r="29" spans="1:21" x14ac:dyDescent="0.3">
      <c r="A29" s="4" t="s">
        <v>100</v>
      </c>
      <c r="B29" s="8" t="s">
        <v>686</v>
      </c>
      <c r="C29" s="48" t="s">
        <v>370</v>
      </c>
      <c r="D29" s="7"/>
      <c r="E29" s="7"/>
      <c r="F29" s="7"/>
      <c r="G29" s="7"/>
      <c r="H29" s="7">
        <v>3</v>
      </c>
      <c r="I29" s="7"/>
      <c r="J29" s="7"/>
      <c r="K29" s="7"/>
      <c r="L29" s="7"/>
      <c r="M29" s="7"/>
      <c r="N29" s="7"/>
      <c r="O29" s="7"/>
      <c r="P29" s="7"/>
      <c r="Q29" s="7"/>
      <c r="R29" s="7">
        <v>1</v>
      </c>
      <c r="S29" s="7"/>
      <c r="T29" s="7"/>
      <c r="U29" s="14">
        <f t="shared" si="0"/>
        <v>4</v>
      </c>
    </row>
    <row r="30" spans="1:21" x14ac:dyDescent="0.3">
      <c r="A30" s="4" t="s">
        <v>101</v>
      </c>
      <c r="B30" s="8" t="s">
        <v>521</v>
      </c>
      <c r="C30" s="8" t="s">
        <v>157</v>
      </c>
      <c r="D30" s="7">
        <v>3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>
        <v>1</v>
      </c>
      <c r="P30" s="7"/>
      <c r="Q30" s="7"/>
      <c r="R30" s="7"/>
      <c r="S30" s="7"/>
      <c r="T30" s="7"/>
      <c r="U30" s="14">
        <f t="shared" si="0"/>
        <v>4</v>
      </c>
    </row>
    <row r="31" spans="1:21" x14ac:dyDescent="0.3">
      <c r="A31" s="4" t="s">
        <v>102</v>
      </c>
      <c r="B31" s="8" t="s">
        <v>528</v>
      </c>
      <c r="C31" s="8" t="s">
        <v>90</v>
      </c>
      <c r="D31" s="7"/>
      <c r="E31" s="7"/>
      <c r="F31" s="7"/>
      <c r="G31" s="7"/>
      <c r="H31" s="7"/>
      <c r="I31" s="7"/>
      <c r="J31" s="7"/>
      <c r="K31" s="7"/>
      <c r="L31" s="7">
        <v>3</v>
      </c>
      <c r="M31" s="7"/>
      <c r="N31" s="7"/>
      <c r="O31" s="7">
        <v>1</v>
      </c>
      <c r="P31" s="7"/>
      <c r="Q31" s="7"/>
      <c r="R31" s="7"/>
      <c r="S31" s="7"/>
      <c r="T31" s="7"/>
      <c r="U31" s="14">
        <f t="shared" si="0"/>
        <v>4</v>
      </c>
    </row>
    <row r="32" spans="1:21" x14ac:dyDescent="0.3">
      <c r="A32" s="4" t="s">
        <v>103</v>
      </c>
      <c r="B32" s="8" t="s">
        <v>525</v>
      </c>
      <c r="C32" s="8" t="s">
        <v>84</v>
      </c>
      <c r="D32" s="7"/>
      <c r="E32" s="7"/>
      <c r="F32" s="7"/>
      <c r="G32" s="7"/>
      <c r="H32" s="7"/>
      <c r="I32" s="7"/>
      <c r="J32" s="7"/>
      <c r="K32" s="7"/>
      <c r="L32" s="7">
        <v>1</v>
      </c>
      <c r="M32" s="7"/>
      <c r="N32" s="7"/>
      <c r="O32" s="7">
        <v>2</v>
      </c>
      <c r="P32" s="7"/>
      <c r="Q32" s="7"/>
      <c r="R32" s="7"/>
      <c r="S32" s="7"/>
      <c r="T32" s="7"/>
      <c r="U32" s="14">
        <f t="shared" si="0"/>
        <v>3</v>
      </c>
    </row>
    <row r="33" spans="1:21" x14ac:dyDescent="0.3">
      <c r="A33" s="4" t="s">
        <v>104</v>
      </c>
      <c r="B33" s="6" t="s">
        <v>806</v>
      </c>
      <c r="C33" s="6" t="s">
        <v>23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>
        <v>2</v>
      </c>
      <c r="S33" s="12"/>
      <c r="T33" s="12"/>
      <c r="U33" s="32">
        <f t="shared" si="0"/>
        <v>2</v>
      </c>
    </row>
    <row r="34" spans="1:21" x14ac:dyDescent="0.3">
      <c r="A34" s="4" t="s">
        <v>105</v>
      </c>
      <c r="B34" s="8" t="s">
        <v>533</v>
      </c>
      <c r="C34" s="8" t="s">
        <v>59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7"/>
      <c r="R34" s="7">
        <v>2</v>
      </c>
      <c r="T34" s="7"/>
      <c r="U34" s="14">
        <f t="shared" si="0"/>
        <v>2</v>
      </c>
    </row>
    <row r="35" spans="1:21" x14ac:dyDescent="0.3">
      <c r="A35" s="4" t="s">
        <v>106</v>
      </c>
      <c r="B35" s="8" t="s">
        <v>727</v>
      </c>
      <c r="C35" s="8" t="s">
        <v>84</v>
      </c>
      <c r="D35" s="7"/>
      <c r="E35" s="7"/>
      <c r="F35" s="7"/>
      <c r="G35" s="7"/>
      <c r="H35" s="7"/>
      <c r="I35" s="7"/>
      <c r="J35" s="7"/>
      <c r="K35" s="7"/>
      <c r="L35" s="7">
        <v>2</v>
      </c>
      <c r="M35" s="7"/>
      <c r="N35" s="7"/>
      <c r="O35" s="7"/>
      <c r="P35" s="7"/>
      <c r="Q35" s="7"/>
      <c r="R35" s="7"/>
      <c r="S35" s="7"/>
      <c r="T35" s="7"/>
      <c r="U35" s="14">
        <f t="shared" si="0"/>
        <v>2</v>
      </c>
    </row>
    <row r="36" spans="1:21" x14ac:dyDescent="0.3">
      <c r="A36" s="4" t="s">
        <v>108</v>
      </c>
      <c r="B36" s="8" t="s">
        <v>527</v>
      </c>
      <c r="C36" s="6" t="s">
        <v>288</v>
      </c>
      <c r="D36" s="7"/>
      <c r="E36" s="7"/>
      <c r="F36" s="7"/>
      <c r="G36" s="7"/>
      <c r="H36" s="7">
        <v>2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14">
        <f t="shared" si="0"/>
        <v>2</v>
      </c>
    </row>
    <row r="37" spans="1:21" x14ac:dyDescent="0.3">
      <c r="A37" s="4" t="s">
        <v>109</v>
      </c>
      <c r="B37" s="6" t="s">
        <v>625</v>
      </c>
      <c r="C37" s="6" t="s">
        <v>676</v>
      </c>
      <c r="D37" s="7">
        <v>1</v>
      </c>
      <c r="E37" s="7"/>
      <c r="F37" s="7"/>
      <c r="G37" s="7"/>
      <c r="H37" s="7">
        <v>1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14">
        <f t="shared" si="0"/>
        <v>2</v>
      </c>
    </row>
    <row r="38" spans="1:21" x14ac:dyDescent="0.3">
      <c r="A38" s="4" t="s">
        <v>110</v>
      </c>
      <c r="B38" s="8" t="s">
        <v>626</v>
      </c>
      <c r="C38" s="8" t="s">
        <v>107</v>
      </c>
      <c r="D38" s="7">
        <v>2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14">
        <f t="shared" si="0"/>
        <v>2</v>
      </c>
    </row>
    <row r="39" spans="1:21" x14ac:dyDescent="0.3">
      <c r="A39" s="4" t="s">
        <v>111</v>
      </c>
      <c r="B39" s="6" t="s">
        <v>804</v>
      </c>
      <c r="C39" s="33" t="s">
        <v>107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>
        <v>1</v>
      </c>
      <c r="S39" s="12"/>
      <c r="T39" s="12"/>
      <c r="U39" s="32">
        <f t="shared" si="0"/>
        <v>1</v>
      </c>
    </row>
    <row r="40" spans="1:21" x14ac:dyDescent="0.3">
      <c r="A40" s="4" t="s">
        <v>112</v>
      </c>
      <c r="B40" s="8" t="s">
        <v>732</v>
      </c>
      <c r="C40" s="8" t="s">
        <v>817</v>
      </c>
      <c r="D40" s="7"/>
      <c r="E40" s="7"/>
      <c r="F40" s="7"/>
      <c r="G40" s="7"/>
      <c r="H40" s="7"/>
      <c r="I40" s="7"/>
      <c r="J40" s="7"/>
      <c r="K40" s="7"/>
      <c r="L40" s="7">
        <v>1</v>
      </c>
      <c r="M40" s="7"/>
      <c r="N40" s="7"/>
      <c r="O40" s="7"/>
      <c r="P40" s="7"/>
      <c r="Q40" s="7"/>
      <c r="R40" s="7"/>
      <c r="S40" s="7"/>
      <c r="T40" s="7"/>
      <c r="U40" s="14">
        <f t="shared" si="0"/>
        <v>1</v>
      </c>
    </row>
    <row r="41" spans="1:21" x14ac:dyDescent="0.3">
      <c r="A41" s="4" t="s">
        <v>113</v>
      </c>
      <c r="B41" s="8" t="s">
        <v>631</v>
      </c>
      <c r="C41" s="8" t="s">
        <v>642</v>
      </c>
      <c r="D41" s="7">
        <v>1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14">
        <f t="shared" si="0"/>
        <v>1</v>
      </c>
    </row>
  </sheetData>
  <mergeCells count="1">
    <mergeCell ref="A1:U1"/>
  </mergeCells>
  <phoneticPr fontId="2" type="noConversion"/>
  <pageMargins left="0.39370078740157483" right="0" top="0" bottom="0" header="0" footer="0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U75"/>
  <sheetViews>
    <sheetView view="pageBreakPreview" zoomScaleNormal="100" workbookViewId="0">
      <pane ySplit="3" topLeftCell="A4" activePane="bottomLeft" state="frozen"/>
      <selection activeCell="C18" sqref="C18"/>
      <selection pane="bottomLeft" activeCell="A2" sqref="A2"/>
    </sheetView>
  </sheetViews>
  <sheetFormatPr baseColWidth="10" defaultColWidth="11.42578125" defaultRowHeight="14.25" x14ac:dyDescent="0.3"/>
  <cols>
    <col min="1" max="1" width="4.7109375" style="1" bestFit="1" customWidth="1"/>
    <col min="2" max="2" width="19" style="3" bestFit="1" customWidth="1"/>
    <col min="3" max="3" width="35.7109375" style="3" bestFit="1" customWidth="1"/>
    <col min="4" max="20" width="3.140625" style="2" bestFit="1" customWidth="1"/>
    <col min="21" max="21" width="8" style="17" customWidth="1"/>
    <col min="22" max="16384" width="11.42578125" style="3"/>
  </cols>
  <sheetData>
    <row r="1" spans="1:21" ht="19.5" x14ac:dyDescent="0.4">
      <c r="A1" s="51" t="str">
        <f>"SSkV-Rangliste "&amp;MID(D3,FIND("20",D3),4)+4&amp;"    Senioren"</f>
        <v>SSkV-Rangliste 2019    Senioren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3" spans="1:21" ht="81.75" x14ac:dyDescent="0.3">
      <c r="A3" s="39" t="s">
        <v>70</v>
      </c>
      <c r="B3" s="40" t="s">
        <v>71</v>
      </c>
      <c r="C3" s="40" t="s">
        <v>651</v>
      </c>
      <c r="D3" s="11" t="s">
        <v>601</v>
      </c>
      <c r="E3" s="11" t="s">
        <v>602</v>
      </c>
      <c r="F3" s="11" t="s">
        <v>603</v>
      </c>
      <c r="G3" s="11" t="s">
        <v>604</v>
      </c>
      <c r="H3" s="11" t="s">
        <v>663</v>
      </c>
      <c r="I3" s="11" t="s">
        <v>664</v>
      </c>
      <c r="J3" s="11" t="s">
        <v>665</v>
      </c>
      <c r="K3" s="11" t="s">
        <v>666</v>
      </c>
      <c r="L3" s="11" t="s">
        <v>712</v>
      </c>
      <c r="M3" s="11" t="s">
        <v>713</v>
      </c>
      <c r="N3" s="11" t="s">
        <v>714</v>
      </c>
      <c r="O3" s="11" t="s">
        <v>757</v>
      </c>
      <c r="P3" s="11" t="s">
        <v>758</v>
      </c>
      <c r="Q3" s="11" t="s">
        <v>759</v>
      </c>
      <c r="R3" s="11" t="s">
        <v>791</v>
      </c>
      <c r="S3" s="11" t="s">
        <v>792</v>
      </c>
      <c r="T3" s="11" t="s">
        <v>793</v>
      </c>
      <c r="U3" s="13" t="s">
        <v>69</v>
      </c>
    </row>
    <row r="4" spans="1:21" x14ac:dyDescent="0.3">
      <c r="A4" s="4" t="s">
        <v>72</v>
      </c>
      <c r="B4" s="5" t="s">
        <v>501</v>
      </c>
      <c r="C4" s="5" t="s">
        <v>124</v>
      </c>
      <c r="D4" s="7">
        <v>7</v>
      </c>
      <c r="E4" s="7">
        <v>50</v>
      </c>
      <c r="F4" s="7"/>
      <c r="G4" s="7"/>
      <c r="H4" s="7">
        <v>4</v>
      </c>
      <c r="I4" s="7">
        <v>50</v>
      </c>
      <c r="J4" s="7"/>
      <c r="K4" s="7"/>
      <c r="L4" s="7"/>
      <c r="M4" s="7"/>
      <c r="N4" s="7"/>
      <c r="O4" s="7">
        <v>5</v>
      </c>
      <c r="P4" s="7">
        <v>20</v>
      </c>
      <c r="Q4" s="7"/>
      <c r="R4" s="7">
        <v>8</v>
      </c>
      <c r="S4" s="7">
        <v>50</v>
      </c>
      <c r="T4" s="7"/>
      <c r="U4" s="14">
        <f t="shared" ref="U4:U35" si="0">SUM(D4:T4)</f>
        <v>194</v>
      </c>
    </row>
    <row r="5" spans="1:21" x14ac:dyDescent="0.3">
      <c r="A5" s="4" t="s">
        <v>73</v>
      </c>
      <c r="B5" s="8" t="s">
        <v>424</v>
      </c>
      <c r="C5" s="8" t="s">
        <v>560</v>
      </c>
      <c r="D5" s="7"/>
      <c r="E5" s="7"/>
      <c r="F5" s="7"/>
      <c r="G5" s="7"/>
      <c r="H5" s="7"/>
      <c r="I5" s="7">
        <v>30</v>
      </c>
      <c r="J5" s="7"/>
      <c r="K5" s="7"/>
      <c r="L5" s="7">
        <v>4</v>
      </c>
      <c r="M5" s="7">
        <v>3</v>
      </c>
      <c r="N5" s="7"/>
      <c r="O5" s="7">
        <v>4</v>
      </c>
      <c r="P5" s="7">
        <v>50</v>
      </c>
      <c r="Q5" s="7">
        <v>45</v>
      </c>
      <c r="R5" s="7">
        <v>3</v>
      </c>
      <c r="S5" s="7"/>
      <c r="T5" s="7">
        <v>49</v>
      </c>
      <c r="U5" s="14">
        <f t="shared" si="0"/>
        <v>188</v>
      </c>
    </row>
    <row r="6" spans="1:21" x14ac:dyDescent="0.3">
      <c r="A6" s="4" t="s">
        <v>74</v>
      </c>
      <c r="B6" s="8" t="s">
        <v>600</v>
      </c>
      <c r="C6" s="8" t="s">
        <v>641</v>
      </c>
      <c r="D6" s="12">
        <v>5</v>
      </c>
      <c r="E6" s="12">
        <v>30</v>
      </c>
      <c r="F6" s="12"/>
      <c r="G6" s="12"/>
      <c r="H6" s="12"/>
      <c r="I6" s="12"/>
      <c r="J6" s="12">
        <v>38</v>
      </c>
      <c r="K6" s="12"/>
      <c r="L6" s="12">
        <v>5</v>
      </c>
      <c r="M6" s="12"/>
      <c r="N6" s="12"/>
      <c r="O6" s="12"/>
      <c r="P6" s="12"/>
      <c r="Q6" s="12">
        <v>31</v>
      </c>
      <c r="R6" s="12"/>
      <c r="S6" s="12"/>
      <c r="T6" s="12">
        <v>32</v>
      </c>
      <c r="U6" s="14">
        <f t="shared" si="0"/>
        <v>141</v>
      </c>
    </row>
    <row r="7" spans="1:21" x14ac:dyDescent="0.3">
      <c r="A7" s="4" t="s">
        <v>75</v>
      </c>
      <c r="B7" s="8" t="s">
        <v>425</v>
      </c>
      <c r="C7" s="8" t="s">
        <v>640</v>
      </c>
      <c r="D7" s="7"/>
      <c r="E7" s="7">
        <v>2</v>
      </c>
      <c r="F7" s="7"/>
      <c r="G7" s="7">
        <v>20</v>
      </c>
      <c r="H7" s="7"/>
      <c r="I7" s="7"/>
      <c r="J7" s="7"/>
      <c r="K7" s="7"/>
      <c r="L7" s="7">
        <v>3</v>
      </c>
      <c r="M7" s="7"/>
      <c r="N7" s="7"/>
      <c r="O7" s="7">
        <v>1</v>
      </c>
      <c r="P7" s="7"/>
      <c r="Q7" s="7">
        <v>41</v>
      </c>
      <c r="R7" s="7">
        <v>3</v>
      </c>
      <c r="S7" s="7">
        <v>20</v>
      </c>
      <c r="T7" s="7">
        <v>39</v>
      </c>
      <c r="U7" s="14">
        <f t="shared" si="0"/>
        <v>129</v>
      </c>
    </row>
    <row r="8" spans="1:21" x14ac:dyDescent="0.3">
      <c r="A8" s="4" t="s">
        <v>76</v>
      </c>
      <c r="B8" s="8" t="s">
        <v>495</v>
      </c>
      <c r="C8" s="8" t="s">
        <v>583</v>
      </c>
      <c r="D8" s="7">
        <v>5</v>
      </c>
      <c r="E8" s="7"/>
      <c r="F8" s="7">
        <v>58</v>
      </c>
      <c r="G8" s="7"/>
      <c r="H8" s="7"/>
      <c r="I8" s="7">
        <v>15</v>
      </c>
      <c r="J8" s="7"/>
      <c r="K8" s="7"/>
      <c r="L8" s="7"/>
      <c r="M8" s="7"/>
      <c r="N8" s="7"/>
      <c r="O8" s="7">
        <v>6</v>
      </c>
      <c r="P8" s="7">
        <v>40</v>
      </c>
      <c r="Q8" s="7"/>
      <c r="R8" s="7"/>
      <c r="S8" s="7"/>
      <c r="T8" s="7"/>
      <c r="U8" s="14">
        <f t="shared" si="0"/>
        <v>124</v>
      </c>
    </row>
    <row r="9" spans="1:21" x14ac:dyDescent="0.3">
      <c r="A9" s="4" t="s">
        <v>77</v>
      </c>
      <c r="B9" s="8" t="s">
        <v>514</v>
      </c>
      <c r="C9" s="8" t="s">
        <v>615</v>
      </c>
      <c r="D9" s="7">
        <v>4</v>
      </c>
      <c r="E9" s="7"/>
      <c r="F9" s="7"/>
      <c r="G9" s="7">
        <v>24</v>
      </c>
      <c r="H9" s="7">
        <v>2</v>
      </c>
      <c r="I9" s="7"/>
      <c r="J9" s="7"/>
      <c r="K9" s="7">
        <v>12</v>
      </c>
      <c r="L9" s="7">
        <v>6</v>
      </c>
      <c r="M9" s="7">
        <v>40</v>
      </c>
      <c r="N9" s="7"/>
      <c r="O9" s="7"/>
      <c r="P9" s="7"/>
      <c r="Q9" s="7"/>
      <c r="R9" s="7">
        <v>2</v>
      </c>
      <c r="S9" s="7"/>
      <c r="T9" s="7"/>
      <c r="U9" s="14">
        <f t="shared" si="0"/>
        <v>90</v>
      </c>
    </row>
    <row r="10" spans="1:21" x14ac:dyDescent="0.3">
      <c r="A10" s="4" t="s">
        <v>78</v>
      </c>
      <c r="B10" s="8" t="s">
        <v>599</v>
      </c>
      <c r="C10" s="8" t="s">
        <v>640</v>
      </c>
      <c r="D10" s="7"/>
      <c r="E10" s="7"/>
      <c r="F10" s="7">
        <v>67</v>
      </c>
      <c r="G10" s="7"/>
      <c r="H10" s="7"/>
      <c r="I10" s="7"/>
      <c r="J10" s="7"/>
      <c r="K10" s="7">
        <v>4</v>
      </c>
      <c r="L10" s="7"/>
      <c r="M10" s="7"/>
      <c r="N10" s="7"/>
      <c r="O10" s="7"/>
      <c r="P10" s="7"/>
      <c r="Q10" s="7"/>
      <c r="R10" s="7">
        <v>5</v>
      </c>
      <c r="S10" s="7"/>
      <c r="T10" s="7"/>
      <c r="U10" s="14">
        <f t="shared" si="0"/>
        <v>76</v>
      </c>
    </row>
    <row r="11" spans="1:21" x14ac:dyDescent="0.3">
      <c r="A11" s="4" t="s">
        <v>79</v>
      </c>
      <c r="B11" s="6" t="s">
        <v>429</v>
      </c>
      <c r="C11" s="6" t="s">
        <v>39</v>
      </c>
      <c r="D11" s="12">
        <v>3</v>
      </c>
      <c r="E11" s="12">
        <v>20</v>
      </c>
      <c r="F11" s="12"/>
      <c r="G11" s="12"/>
      <c r="H11" s="12"/>
      <c r="I11" s="12">
        <v>10</v>
      </c>
      <c r="J11" s="12"/>
      <c r="K11" s="12"/>
      <c r="L11" s="12"/>
      <c r="M11" s="12"/>
      <c r="N11" s="12"/>
      <c r="O11" s="12"/>
      <c r="P11" s="12"/>
      <c r="Q11" s="12"/>
      <c r="R11" s="12">
        <v>2</v>
      </c>
      <c r="S11" s="12">
        <v>40</v>
      </c>
      <c r="T11" s="12"/>
      <c r="U11" s="14">
        <f t="shared" si="0"/>
        <v>75</v>
      </c>
    </row>
    <row r="12" spans="1:21" x14ac:dyDescent="0.3">
      <c r="A12" s="4" t="s">
        <v>80</v>
      </c>
      <c r="B12" s="8" t="s">
        <v>543</v>
      </c>
      <c r="C12" s="8" t="s">
        <v>90</v>
      </c>
      <c r="D12" s="7">
        <v>4</v>
      </c>
      <c r="E12" s="7"/>
      <c r="F12" s="7">
        <v>21</v>
      </c>
      <c r="G12" s="7"/>
      <c r="H12" s="7">
        <v>4</v>
      </c>
      <c r="I12" s="7">
        <v>6</v>
      </c>
      <c r="J12" s="7">
        <v>37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14">
        <f t="shared" si="0"/>
        <v>72</v>
      </c>
    </row>
    <row r="13" spans="1:21" x14ac:dyDescent="0.3">
      <c r="A13" s="4" t="s">
        <v>81</v>
      </c>
      <c r="B13" s="8" t="s">
        <v>678</v>
      </c>
      <c r="C13" s="8" t="s">
        <v>676</v>
      </c>
      <c r="D13" s="7"/>
      <c r="E13" s="7"/>
      <c r="F13" s="7">
        <v>42</v>
      </c>
      <c r="G13" s="7"/>
      <c r="H13" s="7">
        <v>2</v>
      </c>
      <c r="I13" s="7">
        <v>3</v>
      </c>
      <c r="J13" s="7"/>
      <c r="K13" s="7"/>
      <c r="L13" s="7">
        <v>3</v>
      </c>
      <c r="M13" s="7"/>
      <c r="N13" s="7"/>
      <c r="O13" s="7">
        <v>3</v>
      </c>
      <c r="P13" s="7"/>
      <c r="Q13" s="7"/>
      <c r="R13" s="7">
        <v>2</v>
      </c>
      <c r="S13" s="7">
        <v>15</v>
      </c>
      <c r="T13" s="7"/>
      <c r="U13" s="14">
        <f t="shared" si="0"/>
        <v>70</v>
      </c>
    </row>
    <row r="14" spans="1:21" x14ac:dyDescent="0.3">
      <c r="A14" s="4" t="s">
        <v>82</v>
      </c>
      <c r="B14" s="8" t="s">
        <v>498</v>
      </c>
      <c r="C14" s="8" t="s">
        <v>349</v>
      </c>
      <c r="D14" s="7">
        <v>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>
        <v>4</v>
      </c>
      <c r="P14" s="7"/>
      <c r="Q14" s="7">
        <v>34</v>
      </c>
      <c r="R14" s="7">
        <v>5</v>
      </c>
      <c r="S14" s="7"/>
      <c r="T14" s="7">
        <v>20</v>
      </c>
      <c r="U14" s="14">
        <f t="shared" si="0"/>
        <v>68</v>
      </c>
    </row>
    <row r="15" spans="1:21" x14ac:dyDescent="0.3">
      <c r="A15" s="4" t="s">
        <v>83</v>
      </c>
      <c r="B15" s="8" t="s">
        <v>390</v>
      </c>
      <c r="C15" s="8" t="s">
        <v>170</v>
      </c>
      <c r="D15" s="7">
        <v>2</v>
      </c>
      <c r="E15" s="7">
        <v>8</v>
      </c>
      <c r="F15" s="7">
        <v>31</v>
      </c>
      <c r="G15" s="7"/>
      <c r="H15" s="7"/>
      <c r="I15" s="7"/>
      <c r="J15" s="7"/>
      <c r="K15" s="7"/>
      <c r="L15" s="7"/>
      <c r="M15" s="7"/>
      <c r="N15" s="7">
        <v>15</v>
      </c>
      <c r="O15" s="7"/>
      <c r="P15" s="7"/>
      <c r="Q15" s="7"/>
      <c r="R15" s="7">
        <v>6</v>
      </c>
      <c r="S15" s="7"/>
      <c r="T15" s="7"/>
      <c r="U15" s="14">
        <f t="shared" si="0"/>
        <v>62</v>
      </c>
    </row>
    <row r="16" spans="1:21" x14ac:dyDescent="0.3">
      <c r="A16" s="4" t="s">
        <v>85</v>
      </c>
      <c r="B16" s="6" t="s">
        <v>452</v>
      </c>
      <c r="C16" s="6" t="s">
        <v>344</v>
      </c>
      <c r="D16" s="12"/>
      <c r="E16" s="12"/>
      <c r="F16" s="12">
        <v>55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v>5</v>
      </c>
      <c r="S16" s="12"/>
      <c r="T16" s="12"/>
      <c r="U16" s="14">
        <f t="shared" si="0"/>
        <v>60</v>
      </c>
    </row>
    <row r="17" spans="1:21" x14ac:dyDescent="0.3">
      <c r="A17" s="4" t="s">
        <v>86</v>
      </c>
      <c r="B17" s="8" t="s">
        <v>599</v>
      </c>
      <c r="C17" s="49" t="s">
        <v>640</v>
      </c>
      <c r="D17" s="7"/>
      <c r="E17" s="7"/>
      <c r="F17" s="7"/>
      <c r="G17" s="7"/>
      <c r="H17" s="7"/>
      <c r="I17" s="7"/>
      <c r="J17" s="7"/>
      <c r="K17" s="7"/>
      <c r="L17" s="7">
        <v>5</v>
      </c>
      <c r="M17" s="7">
        <v>50</v>
      </c>
      <c r="N17" s="7"/>
      <c r="O17" s="7"/>
      <c r="P17" s="7"/>
      <c r="Q17" s="7"/>
      <c r="R17" s="7"/>
      <c r="S17" s="7"/>
      <c r="T17" s="7"/>
      <c r="U17" s="14">
        <f t="shared" si="0"/>
        <v>55</v>
      </c>
    </row>
    <row r="18" spans="1:21" x14ac:dyDescent="0.3">
      <c r="A18" s="4" t="s">
        <v>87</v>
      </c>
      <c r="B18" s="6" t="s">
        <v>392</v>
      </c>
      <c r="C18" s="6" t="s">
        <v>818</v>
      </c>
      <c r="D18" s="12"/>
      <c r="E18" s="12"/>
      <c r="F18" s="12"/>
      <c r="G18" s="12"/>
      <c r="H18" s="12"/>
      <c r="I18" s="12"/>
      <c r="J18" s="12">
        <v>18</v>
      </c>
      <c r="K18" s="12"/>
      <c r="L18" s="12"/>
      <c r="M18" s="12"/>
      <c r="N18" s="12"/>
      <c r="O18" s="12"/>
      <c r="P18" s="12"/>
      <c r="Q18" s="12"/>
      <c r="R18" s="12"/>
      <c r="S18" s="12"/>
      <c r="T18" s="12">
        <v>34</v>
      </c>
      <c r="U18" s="14">
        <f t="shared" si="0"/>
        <v>52</v>
      </c>
    </row>
    <row r="19" spans="1:21" x14ac:dyDescent="0.3">
      <c r="A19" s="4" t="s">
        <v>88</v>
      </c>
      <c r="B19" s="8" t="s">
        <v>477</v>
      </c>
      <c r="C19" s="8" t="s">
        <v>90</v>
      </c>
      <c r="D19" s="7"/>
      <c r="E19" s="7"/>
      <c r="F19" s="7"/>
      <c r="G19" s="7">
        <v>18</v>
      </c>
      <c r="H19" s="7"/>
      <c r="I19" s="7"/>
      <c r="J19" s="7"/>
      <c r="K19" s="7"/>
      <c r="L19" s="7">
        <v>2</v>
      </c>
      <c r="M19" s="7"/>
      <c r="N19" s="7"/>
      <c r="O19" s="7">
        <v>2</v>
      </c>
      <c r="P19" s="7">
        <v>30</v>
      </c>
      <c r="Q19" s="7"/>
      <c r="R19" s="7"/>
      <c r="S19" s="7"/>
      <c r="T19" s="7"/>
      <c r="U19" s="14">
        <f t="shared" si="0"/>
        <v>52</v>
      </c>
    </row>
    <row r="20" spans="1:21" x14ac:dyDescent="0.3">
      <c r="A20" s="4" t="s">
        <v>89</v>
      </c>
      <c r="B20" s="8" t="s">
        <v>597</v>
      </c>
      <c r="C20" s="8" t="s">
        <v>542</v>
      </c>
      <c r="D20" s="12">
        <v>2</v>
      </c>
      <c r="E20" s="12">
        <v>15</v>
      </c>
      <c r="F20" s="12">
        <v>34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4">
        <f t="shared" si="0"/>
        <v>51</v>
      </c>
    </row>
    <row r="21" spans="1:21" x14ac:dyDescent="0.3">
      <c r="A21" s="4" t="s">
        <v>91</v>
      </c>
      <c r="B21" s="8" t="s">
        <v>541</v>
      </c>
      <c r="C21" s="8" t="s">
        <v>542</v>
      </c>
      <c r="D21" s="7"/>
      <c r="E21" s="7">
        <v>40</v>
      </c>
      <c r="F21" s="7"/>
      <c r="G21" s="7"/>
      <c r="H21" s="7">
        <v>6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14">
        <f t="shared" si="0"/>
        <v>46</v>
      </c>
    </row>
    <row r="22" spans="1:21" x14ac:dyDescent="0.3">
      <c r="A22" s="4" t="s">
        <v>92</v>
      </c>
      <c r="B22" s="8" t="s">
        <v>690</v>
      </c>
      <c r="C22" s="8" t="s">
        <v>567</v>
      </c>
      <c r="D22" s="7"/>
      <c r="E22" s="7"/>
      <c r="F22" s="7"/>
      <c r="G22" s="7"/>
      <c r="H22" s="7">
        <v>3</v>
      </c>
      <c r="I22" s="7">
        <v>40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14">
        <f t="shared" si="0"/>
        <v>43</v>
      </c>
    </row>
    <row r="23" spans="1:21" x14ac:dyDescent="0.3">
      <c r="A23" s="4" t="s">
        <v>94</v>
      </c>
      <c r="B23" s="8" t="s">
        <v>490</v>
      </c>
      <c r="C23" s="6" t="s">
        <v>211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>
        <v>3</v>
      </c>
      <c r="P23" s="7"/>
      <c r="Q23" s="7"/>
      <c r="R23" s="7">
        <v>7</v>
      </c>
      <c r="S23" s="7">
        <v>30</v>
      </c>
      <c r="T23" s="7"/>
      <c r="U23" s="14">
        <f t="shared" si="0"/>
        <v>40</v>
      </c>
    </row>
    <row r="24" spans="1:21" x14ac:dyDescent="0.3">
      <c r="A24" s="4" t="s">
        <v>95</v>
      </c>
      <c r="B24" s="8" t="s">
        <v>493</v>
      </c>
      <c r="C24" s="8" t="s">
        <v>90</v>
      </c>
      <c r="D24" s="12">
        <v>2</v>
      </c>
      <c r="E24" s="12">
        <v>6</v>
      </c>
      <c r="F24" s="12"/>
      <c r="G24" s="12"/>
      <c r="H24" s="12"/>
      <c r="I24" s="12">
        <v>20</v>
      </c>
      <c r="J24" s="12"/>
      <c r="K24" s="12"/>
      <c r="L24" s="12">
        <v>4</v>
      </c>
      <c r="M24" s="12"/>
      <c r="N24" s="12"/>
      <c r="O24" s="12">
        <v>1</v>
      </c>
      <c r="P24" s="12">
        <v>6</v>
      </c>
      <c r="Q24" s="12"/>
      <c r="R24" s="12">
        <v>1</v>
      </c>
      <c r="S24" s="12"/>
      <c r="T24" s="12"/>
      <c r="U24" s="14">
        <f t="shared" si="0"/>
        <v>40</v>
      </c>
    </row>
    <row r="25" spans="1:21" x14ac:dyDescent="0.3">
      <c r="A25" s="4" t="s">
        <v>96</v>
      </c>
      <c r="B25" s="8" t="s">
        <v>649</v>
      </c>
      <c r="C25" s="8" t="s">
        <v>37</v>
      </c>
      <c r="D25" s="7"/>
      <c r="E25" s="7"/>
      <c r="F25" s="7">
        <v>33</v>
      </c>
      <c r="G25" s="7"/>
      <c r="H25" s="7">
        <v>1</v>
      </c>
      <c r="I25" s="7"/>
      <c r="J25" s="7"/>
      <c r="K25" s="7"/>
      <c r="L25" s="7"/>
      <c r="M25" s="7"/>
      <c r="N25" s="7"/>
      <c r="O25" s="7">
        <v>5</v>
      </c>
      <c r="P25" s="7"/>
      <c r="Q25" s="7"/>
      <c r="R25" s="7"/>
      <c r="S25" s="7"/>
      <c r="T25" s="7"/>
      <c r="U25" s="14">
        <f t="shared" si="0"/>
        <v>39</v>
      </c>
    </row>
    <row r="26" spans="1:21" x14ac:dyDescent="0.3">
      <c r="A26" s="4" t="s">
        <v>97</v>
      </c>
      <c r="B26" s="8" t="s">
        <v>532</v>
      </c>
      <c r="C26" s="8" t="s">
        <v>640</v>
      </c>
      <c r="D26" s="7"/>
      <c r="E26" s="7"/>
      <c r="F26" s="7"/>
      <c r="G26" s="7"/>
      <c r="H26" s="7">
        <v>3</v>
      </c>
      <c r="I26" s="7"/>
      <c r="J26" s="7">
        <v>34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14">
        <f t="shared" si="0"/>
        <v>37</v>
      </c>
    </row>
    <row r="27" spans="1:21" x14ac:dyDescent="0.3">
      <c r="A27" s="4" t="s">
        <v>98</v>
      </c>
      <c r="B27" s="8" t="s">
        <v>507</v>
      </c>
      <c r="C27" s="8" t="s">
        <v>59</v>
      </c>
      <c r="D27" s="7"/>
      <c r="E27" s="7"/>
      <c r="F27" s="7"/>
      <c r="G27" s="7"/>
      <c r="H27" s="7"/>
      <c r="I27" s="7"/>
      <c r="J27" s="7"/>
      <c r="K27" s="7"/>
      <c r="L27" s="7">
        <v>4</v>
      </c>
      <c r="M27" s="7">
        <v>30</v>
      </c>
      <c r="N27" s="7"/>
      <c r="O27" s="7"/>
      <c r="P27" s="7"/>
      <c r="Q27" s="7"/>
      <c r="R27" s="7"/>
      <c r="S27" s="7"/>
      <c r="T27" s="7"/>
      <c r="U27" s="14">
        <f t="shared" si="0"/>
        <v>34</v>
      </c>
    </row>
    <row r="28" spans="1:21" x14ac:dyDescent="0.3">
      <c r="A28" s="4" t="s">
        <v>99</v>
      </c>
      <c r="B28" s="8" t="s">
        <v>774</v>
      </c>
      <c r="C28" s="48" t="s">
        <v>366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>
        <v>33</v>
      </c>
      <c r="R28" s="7"/>
      <c r="S28" s="7"/>
      <c r="T28" s="7"/>
      <c r="U28" s="14">
        <f t="shared" si="0"/>
        <v>33</v>
      </c>
    </row>
    <row r="29" spans="1:21" x14ac:dyDescent="0.3">
      <c r="A29" s="4" t="s">
        <v>100</v>
      </c>
      <c r="B29" s="8" t="s">
        <v>505</v>
      </c>
      <c r="C29" s="5" t="s">
        <v>366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>
        <v>32</v>
      </c>
      <c r="R29" s="7"/>
      <c r="S29" s="7"/>
      <c r="T29" s="7"/>
      <c r="U29" s="14">
        <f t="shared" si="0"/>
        <v>32</v>
      </c>
    </row>
    <row r="30" spans="1:21" x14ac:dyDescent="0.3">
      <c r="A30" s="4" t="s">
        <v>101</v>
      </c>
      <c r="B30" s="6" t="s">
        <v>571</v>
      </c>
      <c r="C30" s="5" t="s">
        <v>349</v>
      </c>
      <c r="D30" s="12">
        <v>1</v>
      </c>
      <c r="E30" s="12"/>
      <c r="F30" s="12"/>
      <c r="G30" s="12"/>
      <c r="H30" s="12">
        <v>5</v>
      </c>
      <c r="I30" s="12"/>
      <c r="J30" s="12"/>
      <c r="K30" s="12"/>
      <c r="L30" s="12"/>
      <c r="M30" s="12"/>
      <c r="N30" s="12"/>
      <c r="O30" s="12">
        <v>6</v>
      </c>
      <c r="P30" s="12"/>
      <c r="Q30" s="12"/>
      <c r="R30" s="12"/>
      <c r="S30" s="12"/>
      <c r="T30" s="12">
        <v>18</v>
      </c>
      <c r="U30" s="14">
        <f t="shared" si="0"/>
        <v>30</v>
      </c>
    </row>
    <row r="31" spans="1:21" x14ac:dyDescent="0.3">
      <c r="A31" s="4" t="s">
        <v>102</v>
      </c>
      <c r="B31" s="8" t="s">
        <v>509</v>
      </c>
      <c r="C31" s="8" t="s">
        <v>185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>
        <v>30</v>
      </c>
      <c r="O31" s="7"/>
      <c r="P31" s="7"/>
      <c r="Q31" s="7"/>
      <c r="R31" s="7"/>
      <c r="S31" s="7"/>
      <c r="T31" s="7"/>
      <c r="U31" s="14">
        <f t="shared" si="0"/>
        <v>30</v>
      </c>
    </row>
    <row r="32" spans="1:21" x14ac:dyDescent="0.3">
      <c r="A32" s="4" t="s">
        <v>103</v>
      </c>
      <c r="B32" s="8" t="s">
        <v>555</v>
      </c>
      <c r="C32" s="8" t="s">
        <v>641</v>
      </c>
      <c r="D32" s="7"/>
      <c r="E32" s="7"/>
      <c r="F32" s="7"/>
      <c r="G32" s="7"/>
      <c r="H32" s="7"/>
      <c r="I32" s="7"/>
      <c r="J32" s="7"/>
      <c r="K32" s="7"/>
      <c r="L32" s="7">
        <v>3</v>
      </c>
      <c r="M32" s="7">
        <v>20</v>
      </c>
      <c r="N32" s="7"/>
      <c r="O32" s="7"/>
      <c r="P32" s="7"/>
      <c r="Q32" s="7"/>
      <c r="R32" s="7"/>
      <c r="S32" s="7"/>
      <c r="T32" s="7"/>
      <c r="U32" s="14">
        <f t="shared" si="0"/>
        <v>23</v>
      </c>
    </row>
    <row r="33" spans="1:21" x14ac:dyDescent="0.3">
      <c r="A33" s="4" t="s">
        <v>104</v>
      </c>
      <c r="B33" s="8" t="s">
        <v>488</v>
      </c>
      <c r="C33" s="8" t="s">
        <v>21</v>
      </c>
      <c r="D33" s="7"/>
      <c r="E33" s="7"/>
      <c r="F33" s="7"/>
      <c r="G33" s="7"/>
      <c r="H33" s="7"/>
      <c r="I33" s="7"/>
      <c r="J33" s="7">
        <v>13</v>
      </c>
      <c r="K33" s="7"/>
      <c r="L33" s="7"/>
      <c r="M33" s="7"/>
      <c r="N33" s="7"/>
      <c r="O33" s="7"/>
      <c r="P33" s="7"/>
      <c r="Q33" s="7"/>
      <c r="R33" s="7"/>
      <c r="S33" s="7">
        <v>6</v>
      </c>
      <c r="T33" s="7"/>
      <c r="U33" s="14">
        <f t="shared" si="0"/>
        <v>19</v>
      </c>
    </row>
    <row r="34" spans="1:21" x14ac:dyDescent="0.3">
      <c r="A34" s="4" t="s">
        <v>105</v>
      </c>
      <c r="B34" s="8" t="s">
        <v>503</v>
      </c>
      <c r="C34" s="8" t="s">
        <v>21</v>
      </c>
      <c r="D34" s="7"/>
      <c r="E34" s="7"/>
      <c r="F34" s="7"/>
      <c r="G34" s="7"/>
      <c r="H34" s="7">
        <v>3</v>
      </c>
      <c r="I34" s="7"/>
      <c r="J34" s="7"/>
      <c r="K34" s="7"/>
      <c r="L34" s="7">
        <v>1</v>
      </c>
      <c r="M34" s="7"/>
      <c r="N34" s="7">
        <v>13</v>
      </c>
      <c r="O34" s="7"/>
      <c r="P34" s="7"/>
      <c r="Q34" s="7"/>
      <c r="R34" s="7">
        <v>2</v>
      </c>
      <c r="S34" s="7"/>
      <c r="T34" s="7"/>
      <c r="U34" s="14">
        <f t="shared" si="0"/>
        <v>19</v>
      </c>
    </row>
    <row r="35" spans="1:21" x14ac:dyDescent="0.3">
      <c r="A35" s="4" t="s">
        <v>106</v>
      </c>
      <c r="B35" s="8" t="s">
        <v>506</v>
      </c>
      <c r="C35" s="8" t="s">
        <v>366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>
        <v>15</v>
      </c>
      <c r="R35" s="7"/>
      <c r="S35" s="7">
        <v>3</v>
      </c>
      <c r="T35" s="7"/>
      <c r="U35" s="14">
        <f t="shared" si="0"/>
        <v>18</v>
      </c>
    </row>
    <row r="36" spans="1:21" x14ac:dyDescent="0.3">
      <c r="A36" s="4" t="s">
        <v>108</v>
      </c>
      <c r="B36" s="8" t="s">
        <v>729</v>
      </c>
      <c r="C36" s="6" t="s">
        <v>212</v>
      </c>
      <c r="D36" s="7"/>
      <c r="E36" s="7"/>
      <c r="F36" s="7"/>
      <c r="G36" s="7"/>
      <c r="H36" s="7"/>
      <c r="I36" s="7"/>
      <c r="J36" s="7"/>
      <c r="K36" s="7"/>
      <c r="L36" s="7">
        <v>1</v>
      </c>
      <c r="M36" s="7"/>
      <c r="N36" s="7"/>
      <c r="O36" s="7"/>
      <c r="P36" s="7">
        <v>15</v>
      </c>
      <c r="Q36" s="7"/>
      <c r="R36" s="7"/>
      <c r="S36" s="7"/>
      <c r="T36" s="7"/>
      <c r="U36" s="14">
        <f t="shared" ref="U36:U67" si="1">SUM(D36:T36)</f>
        <v>16</v>
      </c>
    </row>
    <row r="37" spans="1:21" x14ac:dyDescent="0.3">
      <c r="A37" s="4" t="s">
        <v>109</v>
      </c>
      <c r="B37" s="8" t="s">
        <v>478</v>
      </c>
      <c r="C37" s="8" t="s">
        <v>589</v>
      </c>
      <c r="D37" s="7"/>
      <c r="E37" s="7"/>
      <c r="F37" s="7"/>
      <c r="G37" s="7"/>
      <c r="H37" s="7"/>
      <c r="I37" s="7"/>
      <c r="J37" s="7"/>
      <c r="K37" s="7">
        <v>6</v>
      </c>
      <c r="L37" s="7"/>
      <c r="M37" s="7">
        <v>10</v>
      </c>
      <c r="N37" s="7"/>
      <c r="O37" s="7"/>
      <c r="P37" s="7"/>
      <c r="Q37" s="7"/>
      <c r="R37" s="7"/>
      <c r="S37" s="7"/>
      <c r="T37" s="7"/>
      <c r="U37" s="14">
        <f t="shared" si="1"/>
        <v>16</v>
      </c>
    </row>
    <row r="38" spans="1:21" x14ac:dyDescent="0.3">
      <c r="A38" s="4" t="s">
        <v>110</v>
      </c>
      <c r="B38" s="8" t="s">
        <v>382</v>
      </c>
      <c r="C38" s="8" t="s">
        <v>641</v>
      </c>
      <c r="D38" s="7">
        <v>4</v>
      </c>
      <c r="E38" s="7"/>
      <c r="F38" s="7"/>
      <c r="G38" s="7"/>
      <c r="H38" s="7"/>
      <c r="I38" s="7"/>
      <c r="J38" s="7"/>
      <c r="K38" s="7"/>
      <c r="L38" s="7">
        <v>6</v>
      </c>
      <c r="M38" s="7">
        <v>6</v>
      </c>
      <c r="N38" s="7"/>
      <c r="O38" s="7"/>
      <c r="P38" s="7"/>
      <c r="Q38" s="7"/>
      <c r="R38" s="7"/>
      <c r="S38" s="7"/>
      <c r="T38" s="7"/>
      <c r="U38" s="14">
        <f t="shared" si="1"/>
        <v>16</v>
      </c>
    </row>
    <row r="39" spans="1:21" x14ac:dyDescent="0.3">
      <c r="A39" s="4" t="s">
        <v>111</v>
      </c>
      <c r="B39" s="8" t="s">
        <v>504</v>
      </c>
      <c r="C39" s="8" t="s">
        <v>817</v>
      </c>
      <c r="D39" s="7"/>
      <c r="E39" s="7"/>
      <c r="F39" s="7"/>
      <c r="G39" s="7"/>
      <c r="H39" s="7"/>
      <c r="I39" s="7"/>
      <c r="J39" s="7"/>
      <c r="K39" s="7"/>
      <c r="L39" s="7"/>
      <c r="M39" s="7">
        <v>15</v>
      </c>
      <c r="N39" s="7"/>
      <c r="O39" s="7"/>
      <c r="P39" s="7"/>
      <c r="Q39" s="7"/>
      <c r="R39" s="7"/>
      <c r="S39" s="7"/>
      <c r="T39" s="7"/>
      <c r="U39" s="14">
        <f t="shared" si="1"/>
        <v>15</v>
      </c>
    </row>
    <row r="40" spans="1:21" x14ac:dyDescent="0.3">
      <c r="A40" s="4" t="s">
        <v>112</v>
      </c>
      <c r="B40" s="8" t="s">
        <v>502</v>
      </c>
      <c r="C40" s="8" t="s">
        <v>818</v>
      </c>
      <c r="D40" s="7">
        <v>3</v>
      </c>
      <c r="E40" s="7">
        <v>3</v>
      </c>
      <c r="F40" s="7"/>
      <c r="G40" s="7"/>
      <c r="H40" s="7">
        <v>1</v>
      </c>
      <c r="I40" s="7"/>
      <c r="J40" s="7"/>
      <c r="K40" s="7"/>
      <c r="L40" s="7"/>
      <c r="M40" s="7"/>
      <c r="N40" s="7"/>
      <c r="O40" s="7">
        <v>3</v>
      </c>
      <c r="P40" s="7"/>
      <c r="Q40" s="7"/>
      <c r="R40" s="7">
        <v>4</v>
      </c>
      <c r="S40" s="7"/>
      <c r="T40" s="7"/>
      <c r="U40" s="14">
        <f t="shared" si="1"/>
        <v>14</v>
      </c>
    </row>
    <row r="41" spans="1:21" x14ac:dyDescent="0.3">
      <c r="A41" s="4" t="s">
        <v>113</v>
      </c>
      <c r="B41" s="8" t="s">
        <v>633</v>
      </c>
      <c r="C41" s="6" t="s">
        <v>90</v>
      </c>
      <c r="D41" s="7">
        <v>8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>
        <v>3</v>
      </c>
      <c r="P41" s="7"/>
      <c r="Q41" s="7"/>
      <c r="R41" s="7"/>
      <c r="S41" s="7"/>
      <c r="T41" s="7"/>
      <c r="U41" s="14">
        <f t="shared" si="1"/>
        <v>11</v>
      </c>
    </row>
    <row r="42" spans="1:21" x14ac:dyDescent="0.3">
      <c r="A42" s="4" t="s">
        <v>114</v>
      </c>
      <c r="B42" s="8" t="s">
        <v>497</v>
      </c>
      <c r="C42" s="8" t="s">
        <v>548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>
        <v>10</v>
      </c>
      <c r="T42" s="7"/>
      <c r="U42" s="14">
        <f t="shared" si="1"/>
        <v>10</v>
      </c>
    </row>
    <row r="43" spans="1:21" x14ac:dyDescent="0.3">
      <c r="A43" s="4" t="s">
        <v>115</v>
      </c>
      <c r="B43" s="8" t="s">
        <v>536</v>
      </c>
      <c r="C43" s="8" t="s">
        <v>185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>
        <v>10</v>
      </c>
      <c r="Q43" s="7"/>
      <c r="R43" s="7"/>
      <c r="S43" s="7"/>
      <c r="T43" s="7"/>
      <c r="U43" s="14">
        <f t="shared" si="1"/>
        <v>10</v>
      </c>
    </row>
    <row r="44" spans="1:21" x14ac:dyDescent="0.3">
      <c r="A44" s="4" t="s">
        <v>116</v>
      </c>
      <c r="B44" s="8" t="s">
        <v>461</v>
      </c>
      <c r="C44" s="8" t="s">
        <v>583</v>
      </c>
      <c r="D44" s="7"/>
      <c r="E44" s="7">
        <v>10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14">
        <f t="shared" si="1"/>
        <v>10</v>
      </c>
    </row>
    <row r="45" spans="1:21" x14ac:dyDescent="0.3">
      <c r="A45" s="4" t="s">
        <v>117</v>
      </c>
      <c r="B45" s="8" t="s">
        <v>650</v>
      </c>
      <c r="C45" s="8" t="s">
        <v>50</v>
      </c>
      <c r="D45" s="7"/>
      <c r="E45" s="7"/>
      <c r="F45" s="7">
        <v>7</v>
      </c>
      <c r="G45" s="7"/>
      <c r="H45" s="7"/>
      <c r="I45" s="7"/>
      <c r="J45" s="7"/>
      <c r="K45" s="7"/>
      <c r="L45" s="7">
        <v>1</v>
      </c>
      <c r="M45" s="7"/>
      <c r="N45" s="7"/>
      <c r="O45" s="7"/>
      <c r="P45" s="7"/>
      <c r="Q45" s="7"/>
      <c r="R45" s="7"/>
      <c r="S45" s="7"/>
      <c r="T45" s="7"/>
      <c r="U45" s="14">
        <f t="shared" si="1"/>
        <v>8</v>
      </c>
    </row>
    <row r="46" spans="1:21" x14ac:dyDescent="0.3">
      <c r="A46" s="4" t="s">
        <v>118</v>
      </c>
      <c r="B46" s="8" t="s">
        <v>697</v>
      </c>
      <c r="C46" s="8" t="s">
        <v>211</v>
      </c>
      <c r="D46" s="7"/>
      <c r="E46" s="7"/>
      <c r="F46" s="7"/>
      <c r="G46" s="7"/>
      <c r="H46" s="7">
        <v>5</v>
      </c>
      <c r="I46" s="7"/>
      <c r="J46" s="7"/>
      <c r="K46" s="7"/>
      <c r="L46" s="7"/>
      <c r="M46" s="7"/>
      <c r="N46" s="7"/>
      <c r="O46" s="7">
        <v>1</v>
      </c>
      <c r="P46" s="7"/>
      <c r="Q46" s="7"/>
      <c r="R46" s="7">
        <v>1</v>
      </c>
      <c r="S46" s="7"/>
      <c r="T46" s="7"/>
      <c r="U46" s="14">
        <f t="shared" si="1"/>
        <v>7</v>
      </c>
    </row>
    <row r="47" spans="1:21" x14ac:dyDescent="0.3">
      <c r="A47" s="4" t="s">
        <v>119</v>
      </c>
      <c r="B47" s="8" t="s">
        <v>741</v>
      </c>
      <c r="C47" s="6" t="s">
        <v>615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>
        <v>4</v>
      </c>
      <c r="P47" s="7">
        <v>3</v>
      </c>
      <c r="Q47" s="7"/>
      <c r="R47" s="7"/>
      <c r="S47" s="7"/>
      <c r="T47" s="7"/>
      <c r="U47" s="14">
        <f t="shared" si="1"/>
        <v>7</v>
      </c>
    </row>
    <row r="48" spans="1:21" x14ac:dyDescent="0.3">
      <c r="A48" s="4" t="s">
        <v>120</v>
      </c>
      <c r="B48" s="8" t="s">
        <v>682</v>
      </c>
      <c r="C48" s="8" t="s">
        <v>640</v>
      </c>
      <c r="D48" s="7"/>
      <c r="E48" s="7"/>
      <c r="F48" s="7"/>
      <c r="G48" s="7"/>
      <c r="H48" s="7">
        <v>6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14">
        <f t="shared" si="1"/>
        <v>6</v>
      </c>
    </row>
    <row r="49" spans="1:21" x14ac:dyDescent="0.3">
      <c r="A49" s="4" t="s">
        <v>121</v>
      </c>
      <c r="B49" s="8" t="s">
        <v>513</v>
      </c>
      <c r="C49" s="8" t="s">
        <v>560</v>
      </c>
      <c r="D49" s="7">
        <v>6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14">
        <f t="shared" si="1"/>
        <v>6</v>
      </c>
    </row>
    <row r="50" spans="1:21" x14ac:dyDescent="0.3">
      <c r="A50" s="4" t="s">
        <v>122</v>
      </c>
      <c r="B50" s="8" t="s">
        <v>763</v>
      </c>
      <c r="C50" s="6" t="s">
        <v>50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>
        <v>5</v>
      </c>
      <c r="P50" s="7"/>
      <c r="Q50" s="7"/>
      <c r="R50" s="7"/>
      <c r="S50" s="7"/>
      <c r="T50" s="7"/>
      <c r="U50" s="14">
        <f t="shared" si="1"/>
        <v>5</v>
      </c>
    </row>
    <row r="51" spans="1:21" x14ac:dyDescent="0.3">
      <c r="A51" s="4" t="s">
        <v>123</v>
      </c>
      <c r="B51" s="8" t="s">
        <v>733</v>
      </c>
      <c r="C51" s="6" t="s">
        <v>817</v>
      </c>
      <c r="D51" s="7"/>
      <c r="E51" s="7"/>
      <c r="F51" s="7"/>
      <c r="G51" s="7"/>
      <c r="H51" s="7"/>
      <c r="I51" s="7"/>
      <c r="J51" s="7"/>
      <c r="K51" s="7"/>
      <c r="L51" s="7">
        <v>5</v>
      </c>
      <c r="M51" s="7"/>
      <c r="N51" s="7"/>
      <c r="O51" s="7"/>
      <c r="P51" s="7"/>
      <c r="Q51" s="7"/>
      <c r="R51" s="7"/>
      <c r="S51" s="7"/>
      <c r="T51" s="7"/>
      <c r="U51" s="14">
        <f t="shared" si="1"/>
        <v>5</v>
      </c>
    </row>
    <row r="52" spans="1:21" x14ac:dyDescent="0.3">
      <c r="A52" s="4" t="s">
        <v>125</v>
      </c>
      <c r="B52" s="8" t="s">
        <v>472</v>
      </c>
      <c r="C52" s="8" t="s">
        <v>640</v>
      </c>
      <c r="D52" s="7"/>
      <c r="E52" s="7"/>
      <c r="F52" s="7"/>
      <c r="G52" s="7"/>
      <c r="H52" s="7">
        <v>5</v>
      </c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14">
        <f t="shared" si="1"/>
        <v>5</v>
      </c>
    </row>
    <row r="53" spans="1:21" x14ac:dyDescent="0.3">
      <c r="A53" s="4" t="s">
        <v>127</v>
      </c>
      <c r="B53" s="8" t="s">
        <v>800</v>
      </c>
      <c r="C53" s="8" t="s">
        <v>349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>
        <v>4</v>
      </c>
      <c r="S53" s="7"/>
      <c r="T53" s="7"/>
      <c r="U53" s="14">
        <f t="shared" si="1"/>
        <v>4</v>
      </c>
    </row>
    <row r="54" spans="1:21" x14ac:dyDescent="0.3">
      <c r="A54" s="4" t="s">
        <v>128</v>
      </c>
      <c r="B54" s="6" t="s">
        <v>381</v>
      </c>
      <c r="C54" s="8" t="s">
        <v>637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>
        <v>4</v>
      </c>
      <c r="S54" s="7"/>
      <c r="T54" s="7"/>
      <c r="U54" s="14">
        <f t="shared" si="1"/>
        <v>4</v>
      </c>
    </row>
    <row r="55" spans="1:21" x14ac:dyDescent="0.3">
      <c r="A55" s="4" t="s">
        <v>129</v>
      </c>
      <c r="B55" s="8" t="s">
        <v>515</v>
      </c>
      <c r="C55" s="8" t="s">
        <v>817</v>
      </c>
      <c r="D55" s="7"/>
      <c r="E55" s="7"/>
      <c r="F55" s="7"/>
      <c r="G55" s="7"/>
      <c r="H55" s="7">
        <v>3</v>
      </c>
      <c r="I55" s="7"/>
      <c r="J55" s="7"/>
      <c r="K55" s="7"/>
      <c r="L55" s="7">
        <v>1</v>
      </c>
      <c r="M55" s="7"/>
      <c r="N55" s="7"/>
      <c r="O55" s="7"/>
      <c r="P55" s="7"/>
      <c r="Q55" s="7"/>
      <c r="R55" s="7"/>
      <c r="S55" s="7"/>
      <c r="T55" s="7"/>
      <c r="U55" s="14">
        <f t="shared" si="1"/>
        <v>4</v>
      </c>
    </row>
    <row r="56" spans="1:21" x14ac:dyDescent="0.3">
      <c r="A56" s="4" t="s">
        <v>130</v>
      </c>
      <c r="B56" s="8" t="s">
        <v>534</v>
      </c>
      <c r="C56" s="8" t="s">
        <v>818</v>
      </c>
      <c r="D56" s="7"/>
      <c r="E56" s="7"/>
      <c r="F56" s="7"/>
      <c r="G56" s="7"/>
      <c r="H56" s="7">
        <v>4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14">
        <f t="shared" si="1"/>
        <v>4</v>
      </c>
    </row>
    <row r="57" spans="1:21" x14ac:dyDescent="0.3">
      <c r="A57" s="4" t="s">
        <v>131</v>
      </c>
      <c r="B57" s="8" t="s">
        <v>508</v>
      </c>
      <c r="C57" s="8" t="s">
        <v>817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>
        <v>3</v>
      </c>
      <c r="S57" s="7"/>
      <c r="T57" s="7"/>
      <c r="U57" s="14">
        <f t="shared" si="1"/>
        <v>3</v>
      </c>
    </row>
    <row r="58" spans="1:21" x14ac:dyDescent="0.3">
      <c r="A58" s="4" t="s">
        <v>132</v>
      </c>
      <c r="B58" s="8" t="s">
        <v>511</v>
      </c>
      <c r="C58" s="8" t="s">
        <v>90</v>
      </c>
      <c r="D58" s="7"/>
      <c r="E58" s="7"/>
      <c r="F58" s="7"/>
      <c r="G58" s="7"/>
      <c r="H58" s="7"/>
      <c r="I58" s="7"/>
      <c r="J58" s="7"/>
      <c r="K58" s="7"/>
      <c r="L58" s="7">
        <v>3</v>
      </c>
      <c r="M58" s="7"/>
      <c r="N58" s="7"/>
      <c r="O58" s="7"/>
      <c r="P58" s="7"/>
      <c r="Q58" s="7"/>
      <c r="R58" s="7"/>
      <c r="S58" s="7"/>
      <c r="T58" s="7"/>
      <c r="U58" s="14">
        <f t="shared" si="1"/>
        <v>3</v>
      </c>
    </row>
    <row r="59" spans="1:21" x14ac:dyDescent="0.3">
      <c r="A59" s="4" t="s">
        <v>133</v>
      </c>
      <c r="B59" s="6" t="s">
        <v>618</v>
      </c>
      <c r="C59" s="8" t="s">
        <v>23</v>
      </c>
      <c r="D59" s="12">
        <v>3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4">
        <f t="shared" si="1"/>
        <v>3</v>
      </c>
    </row>
    <row r="60" spans="1:21" x14ac:dyDescent="0.3">
      <c r="A60" s="4" t="s">
        <v>134</v>
      </c>
      <c r="B60" s="8" t="s">
        <v>803</v>
      </c>
      <c r="C60" s="6" t="s">
        <v>212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>
        <v>1</v>
      </c>
      <c r="P60" s="7"/>
      <c r="Q60" s="7"/>
      <c r="R60" s="7">
        <v>1</v>
      </c>
      <c r="S60" s="7"/>
      <c r="T60" s="7"/>
      <c r="U60" s="14">
        <f t="shared" si="1"/>
        <v>2</v>
      </c>
    </row>
    <row r="61" spans="1:21" s="28" customFormat="1" x14ac:dyDescent="0.3">
      <c r="A61" s="4" t="s">
        <v>135</v>
      </c>
      <c r="B61" s="8" t="s">
        <v>771</v>
      </c>
      <c r="C61" s="6" t="s">
        <v>542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>
        <v>2</v>
      </c>
      <c r="P61" s="7"/>
      <c r="Q61" s="7"/>
      <c r="R61" s="7"/>
      <c r="S61" s="7"/>
      <c r="T61" s="7"/>
      <c r="U61" s="14">
        <f t="shared" si="1"/>
        <v>2</v>
      </c>
    </row>
    <row r="62" spans="1:21" x14ac:dyDescent="0.3">
      <c r="A62" s="4" t="s">
        <v>136</v>
      </c>
      <c r="B62" s="8" t="s">
        <v>764</v>
      </c>
      <c r="C62" s="6" t="s">
        <v>615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>
        <v>2</v>
      </c>
      <c r="P62" s="7"/>
      <c r="Q62" s="7"/>
      <c r="R62" s="7"/>
      <c r="S62" s="7"/>
      <c r="T62" s="7"/>
      <c r="U62" s="14">
        <f t="shared" si="1"/>
        <v>2</v>
      </c>
    </row>
    <row r="63" spans="1:21" x14ac:dyDescent="0.3">
      <c r="A63" s="4" t="s">
        <v>138</v>
      </c>
      <c r="B63" s="8" t="s">
        <v>768</v>
      </c>
      <c r="C63" s="6" t="s">
        <v>84</v>
      </c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>
        <v>2</v>
      </c>
      <c r="P63" s="7"/>
      <c r="Q63" s="7"/>
      <c r="R63" s="7"/>
      <c r="S63" s="7"/>
      <c r="T63" s="7"/>
      <c r="U63" s="14">
        <f t="shared" si="1"/>
        <v>2</v>
      </c>
    </row>
    <row r="64" spans="1:21" x14ac:dyDescent="0.3">
      <c r="A64" s="4" t="s">
        <v>139</v>
      </c>
      <c r="B64" s="8" t="s">
        <v>557</v>
      </c>
      <c r="C64" s="8" t="s">
        <v>366</v>
      </c>
      <c r="D64" s="7"/>
      <c r="E64" s="7"/>
      <c r="F64" s="7"/>
      <c r="G64" s="7"/>
      <c r="H64" s="7"/>
      <c r="I64" s="7"/>
      <c r="J64" s="7"/>
      <c r="K64" s="7"/>
      <c r="L64" s="7">
        <v>2</v>
      </c>
      <c r="M64" s="7"/>
      <c r="N64" s="7"/>
      <c r="O64" s="7"/>
      <c r="P64" s="7"/>
      <c r="Q64" s="7"/>
      <c r="R64" s="7"/>
      <c r="S64" s="7"/>
      <c r="T64" s="7"/>
      <c r="U64" s="14">
        <f t="shared" si="1"/>
        <v>2</v>
      </c>
    </row>
    <row r="65" spans="1:21" x14ac:dyDescent="0.3">
      <c r="A65" s="4" t="s">
        <v>140</v>
      </c>
      <c r="B65" s="8" t="s">
        <v>730</v>
      </c>
      <c r="C65" s="8" t="s">
        <v>107</v>
      </c>
      <c r="D65" s="7"/>
      <c r="E65" s="7"/>
      <c r="F65" s="7"/>
      <c r="G65" s="7"/>
      <c r="H65" s="7"/>
      <c r="I65" s="7"/>
      <c r="J65" s="7"/>
      <c r="K65" s="7"/>
      <c r="L65" s="7">
        <v>2</v>
      </c>
      <c r="M65" s="7"/>
      <c r="N65" s="7"/>
      <c r="O65" s="7"/>
      <c r="P65" s="7"/>
      <c r="Q65" s="7"/>
      <c r="R65" s="7"/>
      <c r="S65" s="7"/>
      <c r="T65" s="7"/>
      <c r="U65" s="14">
        <f t="shared" si="1"/>
        <v>2</v>
      </c>
    </row>
    <row r="66" spans="1:21" x14ac:dyDescent="0.3">
      <c r="A66" s="4" t="s">
        <v>141</v>
      </c>
      <c r="B66" s="25" t="s">
        <v>580</v>
      </c>
      <c r="C66" s="25" t="s">
        <v>560</v>
      </c>
      <c r="D66" s="35"/>
      <c r="E66" s="35"/>
      <c r="F66" s="35"/>
      <c r="G66" s="35"/>
      <c r="H66" s="35"/>
      <c r="I66" s="35"/>
      <c r="J66" s="35"/>
      <c r="K66" s="35"/>
      <c r="L66" s="35">
        <v>2</v>
      </c>
      <c r="M66" s="35"/>
      <c r="N66" s="35"/>
      <c r="O66" s="35"/>
      <c r="P66" s="35"/>
      <c r="Q66" s="35"/>
      <c r="R66" s="35"/>
      <c r="S66" s="35"/>
      <c r="T66" s="35"/>
      <c r="U66" s="36">
        <f t="shared" si="1"/>
        <v>2</v>
      </c>
    </row>
    <row r="67" spans="1:21" x14ac:dyDescent="0.3">
      <c r="A67" s="4" t="s">
        <v>143</v>
      </c>
      <c r="B67" s="8" t="s">
        <v>496</v>
      </c>
      <c r="C67" s="8" t="s">
        <v>21</v>
      </c>
      <c r="D67" s="7"/>
      <c r="E67" s="7"/>
      <c r="F67" s="7"/>
      <c r="G67" s="7"/>
      <c r="H67" s="7">
        <v>2</v>
      </c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14">
        <f t="shared" si="1"/>
        <v>2</v>
      </c>
    </row>
    <row r="68" spans="1:21" x14ac:dyDescent="0.3">
      <c r="A68" s="4" t="s">
        <v>144</v>
      </c>
      <c r="B68" s="8" t="s">
        <v>512</v>
      </c>
      <c r="C68" s="8" t="s">
        <v>817</v>
      </c>
      <c r="D68" s="7"/>
      <c r="E68" s="7"/>
      <c r="F68" s="7"/>
      <c r="G68" s="7"/>
      <c r="H68" s="7">
        <v>2</v>
      </c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14">
        <f t="shared" ref="U68:U75" si="2">SUM(D68:T68)</f>
        <v>2</v>
      </c>
    </row>
    <row r="69" spans="1:21" x14ac:dyDescent="0.3">
      <c r="A69" s="4" t="s">
        <v>145</v>
      </c>
      <c r="B69" s="25" t="s">
        <v>499</v>
      </c>
      <c r="C69" s="25" t="s">
        <v>84</v>
      </c>
      <c r="D69" s="35">
        <v>2</v>
      </c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6">
        <f t="shared" si="2"/>
        <v>2</v>
      </c>
    </row>
    <row r="70" spans="1:21" x14ac:dyDescent="0.3">
      <c r="A70" s="4" t="s">
        <v>146</v>
      </c>
      <c r="B70" s="8" t="s">
        <v>510</v>
      </c>
      <c r="C70" s="8" t="s">
        <v>583</v>
      </c>
      <c r="D70" s="7">
        <v>2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14">
        <f t="shared" si="2"/>
        <v>2</v>
      </c>
    </row>
    <row r="71" spans="1:21" x14ac:dyDescent="0.3">
      <c r="A71" s="4" t="s">
        <v>147</v>
      </c>
      <c r="B71" s="8" t="s">
        <v>799</v>
      </c>
      <c r="C71" s="6" t="s">
        <v>63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>
        <v>1</v>
      </c>
      <c r="S71" s="7"/>
      <c r="T71" s="7"/>
      <c r="U71" s="14">
        <f t="shared" si="2"/>
        <v>1</v>
      </c>
    </row>
    <row r="72" spans="1:21" x14ac:dyDescent="0.3">
      <c r="A72" s="4" t="s">
        <v>148</v>
      </c>
      <c r="B72" s="8" t="s">
        <v>698</v>
      </c>
      <c r="C72" s="8" t="s">
        <v>542</v>
      </c>
      <c r="D72" s="7"/>
      <c r="E72" s="7"/>
      <c r="F72" s="7"/>
      <c r="G72" s="7"/>
      <c r="H72" s="7">
        <v>1</v>
      </c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14">
        <f t="shared" si="2"/>
        <v>1</v>
      </c>
    </row>
    <row r="73" spans="1:21" x14ac:dyDescent="0.3">
      <c r="A73" s="4" t="s">
        <v>149</v>
      </c>
      <c r="B73" s="8" t="s">
        <v>691</v>
      </c>
      <c r="C73" s="8" t="s">
        <v>567</v>
      </c>
      <c r="D73" s="7"/>
      <c r="E73" s="7"/>
      <c r="F73" s="7"/>
      <c r="G73" s="7"/>
      <c r="H73" s="7">
        <v>1</v>
      </c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14">
        <f t="shared" si="2"/>
        <v>1</v>
      </c>
    </row>
    <row r="74" spans="1:21" x14ac:dyDescent="0.3">
      <c r="A74" s="4" t="s">
        <v>151</v>
      </c>
      <c r="B74" s="8" t="s">
        <v>616</v>
      </c>
      <c r="C74" s="8" t="s">
        <v>617</v>
      </c>
      <c r="D74" s="12">
        <v>1</v>
      </c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4">
        <f t="shared" si="2"/>
        <v>1</v>
      </c>
    </row>
    <row r="75" spans="1:21" x14ac:dyDescent="0.3">
      <c r="A75" s="4" t="s">
        <v>154</v>
      </c>
      <c r="B75" s="8" t="s">
        <v>500</v>
      </c>
      <c r="C75" s="8" t="s">
        <v>124</v>
      </c>
      <c r="D75" s="7">
        <v>1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14">
        <f t="shared" si="2"/>
        <v>1</v>
      </c>
    </row>
  </sheetData>
  <mergeCells count="1">
    <mergeCell ref="A1:U1"/>
  </mergeCells>
  <phoneticPr fontId="2" type="noConversion"/>
  <pageMargins left="0.39370078740157483" right="0" top="0.19685039370078741" bottom="0" header="0" footer="0"/>
  <pageSetup paperSize="9" scale="7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W6"/>
  <sheetViews>
    <sheetView view="pageBreakPreview" zoomScaleNormal="100" workbookViewId="0">
      <selection activeCell="A2" sqref="A2"/>
    </sheetView>
  </sheetViews>
  <sheetFormatPr baseColWidth="10" defaultColWidth="11.42578125" defaultRowHeight="14.25" x14ac:dyDescent="0.3"/>
  <cols>
    <col min="1" max="1" width="4.7109375" style="1" bestFit="1" customWidth="1"/>
    <col min="2" max="3" width="4.7109375" style="2" customWidth="1"/>
    <col min="4" max="4" width="12.85546875" style="3" bestFit="1" customWidth="1"/>
    <col min="5" max="5" width="35.42578125" style="3" bestFit="1" customWidth="1"/>
    <col min="6" max="22" width="3.140625" style="2" bestFit="1" customWidth="1"/>
    <col min="23" max="23" width="6.42578125" style="17" bestFit="1" customWidth="1"/>
    <col min="24" max="16384" width="11.42578125" style="3"/>
  </cols>
  <sheetData>
    <row r="1" spans="1:23" ht="19.5" x14ac:dyDescent="0.4">
      <c r="A1" s="51" t="str">
        <f>"SSkV-Rangliste "&amp;MID(F3,FIND("20",F3),4)+4&amp;"    Junioren"</f>
        <v>SSkV-Rangliste 2019    Junioren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3" spans="1:23" ht="91.5" x14ac:dyDescent="0.3">
      <c r="A3" s="38" t="s">
        <v>70</v>
      </c>
      <c r="B3" s="41" t="s">
        <v>347</v>
      </c>
      <c r="C3" s="41" t="s">
        <v>348</v>
      </c>
      <c r="D3" s="42" t="s">
        <v>71</v>
      </c>
      <c r="E3" s="42" t="s">
        <v>651</v>
      </c>
      <c r="F3" s="11" t="s">
        <v>601</v>
      </c>
      <c r="G3" s="11" t="s">
        <v>602</v>
      </c>
      <c r="H3" s="11" t="s">
        <v>603</v>
      </c>
      <c r="I3" s="11" t="s">
        <v>604</v>
      </c>
      <c r="J3" s="11" t="s">
        <v>663</v>
      </c>
      <c r="K3" s="11" t="s">
        <v>664</v>
      </c>
      <c r="L3" s="11" t="s">
        <v>665</v>
      </c>
      <c r="M3" s="11" t="s">
        <v>666</v>
      </c>
      <c r="N3" s="11" t="s">
        <v>712</v>
      </c>
      <c r="O3" s="11" t="s">
        <v>713</v>
      </c>
      <c r="P3" s="11" t="s">
        <v>714</v>
      </c>
      <c r="Q3" s="11" t="s">
        <v>757</v>
      </c>
      <c r="R3" s="11" t="s">
        <v>758</v>
      </c>
      <c r="S3" s="11" t="s">
        <v>759</v>
      </c>
      <c r="T3" s="11" t="s">
        <v>791</v>
      </c>
      <c r="U3" s="11" t="s">
        <v>792</v>
      </c>
      <c r="V3" s="11" t="s">
        <v>793</v>
      </c>
      <c r="W3" s="13" t="s">
        <v>69</v>
      </c>
    </row>
    <row r="4" spans="1:23" x14ac:dyDescent="0.3">
      <c r="A4" s="4" t="s">
        <v>72</v>
      </c>
      <c r="B4" s="20">
        <v>1998</v>
      </c>
      <c r="C4" s="20"/>
      <c r="D4" s="8" t="s">
        <v>529</v>
      </c>
      <c r="E4" s="8" t="s">
        <v>59</v>
      </c>
      <c r="F4" s="7"/>
      <c r="G4" s="7"/>
      <c r="H4" s="7"/>
      <c r="I4" s="7"/>
      <c r="J4" s="7"/>
      <c r="K4" s="7"/>
      <c r="L4" s="7"/>
      <c r="M4" s="7"/>
      <c r="N4" s="7"/>
      <c r="O4" s="7">
        <v>20</v>
      </c>
      <c r="P4" s="7"/>
      <c r="Q4" s="7"/>
      <c r="R4" s="7"/>
      <c r="S4" s="7"/>
      <c r="T4" s="7"/>
      <c r="U4" s="7"/>
      <c r="V4" s="7"/>
      <c r="W4" s="14">
        <f>SUM(F4:V4)</f>
        <v>20</v>
      </c>
    </row>
    <row r="5" spans="1:23" x14ac:dyDescent="0.3">
      <c r="A5" s="4" t="s">
        <v>73</v>
      </c>
      <c r="B5" s="20">
        <v>1998</v>
      </c>
      <c r="C5" s="20"/>
      <c r="D5" s="8" t="s">
        <v>708</v>
      </c>
      <c r="E5" s="8" t="s">
        <v>816</v>
      </c>
      <c r="F5" s="7"/>
      <c r="G5" s="7"/>
      <c r="H5" s="7"/>
      <c r="I5" s="7"/>
      <c r="J5" s="7"/>
      <c r="K5" s="7">
        <v>10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14">
        <f>SUM(F5:V5)</f>
        <v>10</v>
      </c>
    </row>
    <row r="6" spans="1:23" x14ac:dyDescent="0.3">
      <c r="A6" s="4" t="s">
        <v>74</v>
      </c>
      <c r="B6" s="20">
        <v>2000</v>
      </c>
      <c r="C6" s="20"/>
      <c r="D6" s="8" t="s">
        <v>737</v>
      </c>
      <c r="E6" s="6" t="s">
        <v>640</v>
      </c>
      <c r="F6" s="7"/>
      <c r="G6" s="7"/>
      <c r="H6" s="7"/>
      <c r="I6" s="7"/>
      <c r="J6" s="7"/>
      <c r="K6" s="7"/>
      <c r="L6" s="7"/>
      <c r="M6" s="7"/>
      <c r="N6" s="7"/>
      <c r="O6" s="7">
        <v>10</v>
      </c>
      <c r="P6" s="7"/>
      <c r="Q6" s="7"/>
      <c r="R6" s="7"/>
      <c r="S6" s="7"/>
      <c r="T6" s="7"/>
      <c r="U6" s="7"/>
      <c r="V6" s="7"/>
      <c r="W6" s="14">
        <f>SUM(F6:V6)</f>
        <v>10</v>
      </c>
    </row>
  </sheetData>
  <mergeCells count="1">
    <mergeCell ref="A1:W1"/>
  </mergeCells>
  <phoneticPr fontId="2" type="noConversion"/>
  <pageMargins left="0.39370078740157483" right="0" top="0.98425196850393704" bottom="0.98425196850393704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7</vt:i4>
      </vt:variant>
    </vt:vector>
  </HeadingPairs>
  <TitlesOfParts>
    <vt:vector size="12" baseType="lpstr">
      <vt:lpstr>Vereine</vt:lpstr>
      <vt:lpstr>Herren</vt:lpstr>
      <vt:lpstr>Damen</vt:lpstr>
      <vt:lpstr>Senioren</vt:lpstr>
      <vt:lpstr>Junioren</vt:lpstr>
      <vt:lpstr>Damen!Druckbereich</vt:lpstr>
      <vt:lpstr>Herren!Druckbereich</vt:lpstr>
      <vt:lpstr>Junioren!Druckbereich</vt:lpstr>
      <vt:lpstr>Senioren!Druckbereich</vt:lpstr>
      <vt:lpstr>Vereine!Druckbereich</vt:lpstr>
      <vt:lpstr>Herren!Drucktitel</vt:lpstr>
      <vt:lpstr>Vereine!Drucktitel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Werner Mielich</cp:lastModifiedBy>
  <cp:lastPrinted>2019-10-03T19:49:09Z</cp:lastPrinted>
  <dcterms:created xsi:type="dcterms:W3CDTF">2008-01-26T16:46:10Z</dcterms:created>
  <dcterms:modified xsi:type="dcterms:W3CDTF">2020-09-05T19:19:29Z</dcterms:modified>
</cp:coreProperties>
</file>