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6F2FE7A0-F1FF-4147-ABFE-D4C9A98352DC}" xr6:coauthVersionLast="47" xr6:coauthVersionMax="47" xr10:uidLastSave="{00000000-0000-0000-0000-000000000000}"/>
  <bookViews>
    <workbookView xWindow="-120" yWindow="-120" windowWidth="20730" windowHeight="11760" tabRatio="880" activeTab="4" xr2:uid="{9D77E321-C495-4634-959D-EB07A9102AEB}"/>
  </bookViews>
  <sheets>
    <sheet name="Tischplan_20er_1.-6." sheetId="1" r:id="rId1"/>
    <sheet name="20S 5-6" sheetId="10" r:id="rId2"/>
    <sheet name="20S 6-5" sheetId="15" r:id="rId3"/>
    <sheet name="HINTEN" sheetId="11" r:id="rId4"/>
    <sheet name="VORNE_20S" sheetId="12" r:id="rId5"/>
    <sheet name="HINTEN_20S 5-6" sheetId="13" r:id="rId6"/>
    <sheet name="HINTEN_20S 6-5" sheetId="14" r:id="rId7"/>
    <sheet name="16S 5-6" sheetId="4" r:id="rId8"/>
    <sheet name="16S 6-5" sheetId="8" r:id="rId9"/>
    <sheet name="VORNE_16S" sheetId="5" r:id="rId10"/>
    <sheet name="HINTEN_16S 5-6" sheetId="6" r:id="rId11"/>
    <sheet name="HINTEN_16S 6-5" sheetId="7" r:id="rId12"/>
    <sheet name="VORNE_10S" sheetId="2" r:id="rId13"/>
    <sheet name="HINTEN_10S 5-6" sheetId="9" r:id="rId14"/>
    <sheet name="HINTEN_10S 6-5" sheetId="3" r:id="rId15"/>
  </sheets>
  <definedNames>
    <definedName name="_xlnm.Print_Area" localSheetId="7">'16S 5-6'!$A:$AB</definedName>
    <definedName name="_xlnm.Print_Area" localSheetId="8">'16S 6-5'!$A:$AB</definedName>
    <definedName name="_xlnm.Print_Area" localSheetId="13">'HINTEN_10S 5-6'!$A:$AB</definedName>
    <definedName name="_xlnm.Print_Area" localSheetId="14">'HINTEN_10S 6-5'!$A:$AB</definedName>
    <definedName name="_xlnm.Print_Area" localSheetId="10">'HINTEN_16S 5-6'!$A:$AB</definedName>
    <definedName name="_xlnm.Print_Area" localSheetId="11">'HINTEN_16S 6-5'!$A:$AB</definedName>
    <definedName name="_xlnm.Print_Area" localSheetId="0">'Tischplan_20er_1.-6.'!$A$1:$AW$102</definedName>
    <definedName name="_xlnm.Print_Area" localSheetId="12">VORNE_10S!$A:$AB</definedName>
    <definedName name="_xlnm.Print_Titles" localSheetId="0">'Tischplan_20er_1.-6.'!$1:$2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7" i="15" l="1"/>
  <c r="Q37" i="15"/>
  <c r="R36" i="15"/>
  <c r="Q36" i="15"/>
  <c r="C37" i="15"/>
  <c r="B37" i="15"/>
  <c r="C36" i="15"/>
  <c r="B36" i="15"/>
  <c r="J18" i="11" l="1"/>
  <c r="M43" i="15" l="1"/>
  <c r="S1" i="15"/>
  <c r="D1" i="15"/>
  <c r="N18" i="11"/>
  <c r="M18" i="11"/>
  <c r="R21" i="11" s="1"/>
  <c r="B18" i="11"/>
  <c r="P18" i="11"/>
  <c r="R58" i="14"/>
  <c r="Q58" i="14"/>
  <c r="C58" i="14"/>
  <c r="B58" i="14"/>
  <c r="R57" i="14"/>
  <c r="Q57" i="14"/>
  <c r="C57" i="14"/>
  <c r="B57" i="14"/>
  <c r="R52" i="14"/>
  <c r="Q52" i="14"/>
  <c r="C52" i="14"/>
  <c r="B52" i="14"/>
  <c r="R51" i="14"/>
  <c r="Q51" i="14"/>
  <c r="C51" i="14"/>
  <c r="B51" i="14"/>
  <c r="R27" i="14"/>
  <c r="Q27" i="14"/>
  <c r="C27" i="14"/>
  <c r="B27" i="14"/>
  <c r="R26" i="14"/>
  <c r="Q26" i="14"/>
  <c r="C26" i="14"/>
  <c r="B26" i="14"/>
  <c r="R21" i="14"/>
  <c r="Q21" i="14"/>
  <c r="C21" i="14"/>
  <c r="B21" i="14"/>
  <c r="R20" i="14"/>
  <c r="Q20" i="14"/>
  <c r="C20" i="14"/>
  <c r="B20" i="14"/>
  <c r="R60" i="13"/>
  <c r="Q60" i="13"/>
  <c r="C60" i="13"/>
  <c r="B60" i="13"/>
  <c r="R59" i="13"/>
  <c r="Q59" i="13"/>
  <c r="C59" i="13"/>
  <c r="B59" i="13"/>
  <c r="R50" i="13"/>
  <c r="Q50" i="13"/>
  <c r="C50" i="13"/>
  <c r="B50" i="13"/>
  <c r="R49" i="13"/>
  <c r="Q49" i="13"/>
  <c r="C49" i="13"/>
  <c r="B49" i="13"/>
  <c r="R29" i="13"/>
  <c r="Q29" i="13"/>
  <c r="C29" i="13"/>
  <c r="B29" i="13"/>
  <c r="R28" i="13"/>
  <c r="Q28" i="13"/>
  <c r="C28" i="13"/>
  <c r="B28" i="13"/>
  <c r="R19" i="13"/>
  <c r="Q19" i="13"/>
  <c r="C19" i="13"/>
  <c r="B19" i="13"/>
  <c r="R18" i="13"/>
  <c r="Q18" i="13"/>
  <c r="C18" i="13"/>
  <c r="B18" i="13"/>
  <c r="R65" i="12"/>
  <c r="Q65" i="12"/>
  <c r="C65" i="12"/>
  <c r="B65" i="12"/>
  <c r="R64" i="12"/>
  <c r="Q64" i="12"/>
  <c r="C64" i="12"/>
  <c r="B64" i="12"/>
  <c r="R63" i="12"/>
  <c r="Q63" i="12"/>
  <c r="C63" i="12"/>
  <c r="B63" i="12"/>
  <c r="R62" i="12"/>
  <c r="Q62" i="12"/>
  <c r="C62" i="12"/>
  <c r="B62" i="12"/>
  <c r="R57" i="12"/>
  <c r="Q57" i="12"/>
  <c r="C57" i="12"/>
  <c r="B57" i="12"/>
  <c r="R56" i="12"/>
  <c r="Q56" i="12"/>
  <c r="C56" i="12"/>
  <c r="B56" i="12"/>
  <c r="R55" i="12"/>
  <c r="Q55" i="12"/>
  <c r="C55" i="12"/>
  <c r="B55" i="12"/>
  <c r="R54" i="12"/>
  <c r="Q54" i="12"/>
  <c r="C54" i="12"/>
  <c r="B54" i="12"/>
  <c r="R48" i="12"/>
  <c r="Q48" i="12"/>
  <c r="C48" i="12"/>
  <c r="B48" i="12"/>
  <c r="R47" i="12"/>
  <c r="Q47" i="12"/>
  <c r="C47" i="12"/>
  <c r="B47" i="12"/>
  <c r="R46" i="12"/>
  <c r="Q46" i="12"/>
  <c r="C46" i="12"/>
  <c r="B46" i="12"/>
  <c r="R45" i="12"/>
  <c r="Q45" i="12"/>
  <c r="C45" i="12"/>
  <c r="B45" i="12"/>
  <c r="R41" i="12"/>
  <c r="Q41" i="12"/>
  <c r="C41" i="12"/>
  <c r="B41" i="12"/>
  <c r="R40" i="12"/>
  <c r="Q40" i="12"/>
  <c r="C40" i="12"/>
  <c r="B40" i="12"/>
  <c r="R39" i="12"/>
  <c r="Q39" i="12"/>
  <c r="C39" i="12"/>
  <c r="B39" i="12"/>
  <c r="R38" i="12"/>
  <c r="Q38" i="12"/>
  <c r="C38" i="12"/>
  <c r="B38" i="12"/>
  <c r="R31" i="12"/>
  <c r="Q31" i="12"/>
  <c r="C31" i="12"/>
  <c r="B31" i="12"/>
  <c r="R30" i="12"/>
  <c r="Q30" i="12"/>
  <c r="C30" i="12"/>
  <c r="B30" i="12"/>
  <c r="R29" i="12"/>
  <c r="Q29" i="12"/>
  <c r="C29" i="12"/>
  <c r="B29" i="12"/>
  <c r="R28" i="12"/>
  <c r="Q28" i="12"/>
  <c r="C28" i="12"/>
  <c r="B28" i="12"/>
  <c r="R23" i="12"/>
  <c r="Q23" i="12"/>
  <c r="C23" i="12"/>
  <c r="B23" i="12"/>
  <c r="R22" i="12"/>
  <c r="Q22" i="12"/>
  <c r="C22" i="12"/>
  <c r="B22" i="12"/>
  <c r="R21" i="12"/>
  <c r="Q21" i="12"/>
  <c r="C21" i="12"/>
  <c r="B21" i="12"/>
  <c r="R20" i="12"/>
  <c r="Q20" i="12"/>
  <c r="C20" i="12"/>
  <c r="B20" i="12"/>
  <c r="R14" i="12"/>
  <c r="Q14" i="12"/>
  <c r="C14" i="12"/>
  <c r="B14" i="12"/>
  <c r="R13" i="12"/>
  <c r="Q13" i="12"/>
  <c r="C13" i="12"/>
  <c r="B13" i="12"/>
  <c r="R12" i="12"/>
  <c r="Q12" i="12"/>
  <c r="C12" i="12"/>
  <c r="B12" i="12"/>
  <c r="R11" i="12"/>
  <c r="Q11" i="12"/>
  <c r="C11" i="12"/>
  <c r="B11" i="12"/>
  <c r="R7" i="12"/>
  <c r="Q7" i="12"/>
  <c r="C7" i="12"/>
  <c r="B7" i="12"/>
  <c r="R6" i="12"/>
  <c r="Q6" i="12"/>
  <c r="C6" i="12"/>
  <c r="B6" i="12"/>
  <c r="R5" i="12"/>
  <c r="Q5" i="12"/>
  <c r="C5" i="12"/>
  <c r="B5" i="12"/>
  <c r="R4" i="12"/>
  <c r="Q4" i="12"/>
  <c r="C4" i="12"/>
  <c r="B4" i="12"/>
  <c r="R81" i="10"/>
  <c r="Q81" i="10"/>
  <c r="C81" i="10"/>
  <c r="B81" i="10"/>
  <c r="R80" i="10"/>
  <c r="Q80" i="10"/>
  <c r="C80" i="10"/>
  <c r="B80" i="10"/>
  <c r="R73" i="10"/>
  <c r="Q73" i="10"/>
  <c r="C73" i="10"/>
  <c r="B73" i="10"/>
  <c r="R72" i="10"/>
  <c r="Q72" i="10"/>
  <c r="C72" i="10"/>
  <c r="B72" i="10"/>
  <c r="R69" i="10"/>
  <c r="Q69" i="10"/>
  <c r="C69" i="10"/>
  <c r="B69" i="10"/>
  <c r="R68" i="10"/>
  <c r="Q68" i="10"/>
  <c r="C68" i="10"/>
  <c r="B68" i="10"/>
  <c r="R67" i="10"/>
  <c r="Q67" i="10"/>
  <c r="C67" i="10"/>
  <c r="B67" i="10"/>
  <c r="R66" i="10"/>
  <c r="Q66" i="10"/>
  <c r="C66" i="10"/>
  <c r="B66" i="10"/>
  <c r="R60" i="10"/>
  <c r="Q60" i="10"/>
  <c r="C60" i="10"/>
  <c r="B60" i="10"/>
  <c r="R59" i="10"/>
  <c r="Q59" i="10"/>
  <c r="C59" i="10"/>
  <c r="B59" i="10"/>
  <c r="R58" i="10"/>
  <c r="Q58" i="10"/>
  <c r="C58" i="10"/>
  <c r="B58" i="10"/>
  <c r="R57" i="10"/>
  <c r="Q57" i="10"/>
  <c r="C57" i="10"/>
  <c r="B57" i="10"/>
  <c r="R54" i="10"/>
  <c r="Q54" i="10"/>
  <c r="C54" i="10"/>
  <c r="B54" i="10"/>
  <c r="R53" i="10"/>
  <c r="Q53" i="10"/>
  <c r="C53" i="10"/>
  <c r="B53" i="10"/>
  <c r="R52" i="10"/>
  <c r="Q52" i="10"/>
  <c r="C52" i="10"/>
  <c r="B52" i="10"/>
  <c r="R51" i="10"/>
  <c r="Q51" i="10"/>
  <c r="C51" i="10"/>
  <c r="B51" i="10"/>
  <c r="R48" i="10"/>
  <c r="Q48" i="10"/>
  <c r="C48" i="10"/>
  <c r="B48" i="10"/>
  <c r="R47" i="10"/>
  <c r="Q47" i="10"/>
  <c r="C47" i="10"/>
  <c r="B47" i="10"/>
  <c r="R46" i="10"/>
  <c r="Q46" i="10"/>
  <c r="C46" i="10"/>
  <c r="B46" i="10"/>
  <c r="R45" i="10"/>
  <c r="Q45" i="10"/>
  <c r="C45" i="10"/>
  <c r="B45" i="10"/>
  <c r="R39" i="10"/>
  <c r="Q39" i="10"/>
  <c r="C39" i="10"/>
  <c r="B39" i="10"/>
  <c r="R38" i="10"/>
  <c r="Q38" i="10"/>
  <c r="C38" i="10"/>
  <c r="B38" i="10"/>
  <c r="R31" i="10"/>
  <c r="Q31" i="10"/>
  <c r="C31" i="10"/>
  <c r="B31" i="10"/>
  <c r="R30" i="10"/>
  <c r="Q30" i="10"/>
  <c r="C30" i="10"/>
  <c r="B30" i="10"/>
  <c r="R27" i="10"/>
  <c r="Q27" i="10"/>
  <c r="C27" i="10"/>
  <c r="B27" i="10"/>
  <c r="R26" i="10"/>
  <c r="Q26" i="10"/>
  <c r="C26" i="10"/>
  <c r="B26" i="10"/>
  <c r="R25" i="10"/>
  <c r="Q25" i="10"/>
  <c r="C25" i="10"/>
  <c r="B25" i="10"/>
  <c r="R24" i="10"/>
  <c r="Q24" i="10"/>
  <c r="C24" i="10"/>
  <c r="B24" i="10"/>
  <c r="R18" i="10"/>
  <c r="Q18" i="10"/>
  <c r="C18" i="10"/>
  <c r="B18" i="10"/>
  <c r="R17" i="10"/>
  <c r="Q17" i="10"/>
  <c r="C17" i="10"/>
  <c r="B17" i="10"/>
  <c r="R16" i="10"/>
  <c r="Q16" i="10"/>
  <c r="C16" i="10"/>
  <c r="B16" i="10"/>
  <c r="R15" i="10"/>
  <c r="Q15" i="10"/>
  <c r="C15" i="10"/>
  <c r="B15" i="10"/>
  <c r="R12" i="10"/>
  <c r="Q12" i="10"/>
  <c r="C12" i="10"/>
  <c r="B12" i="10"/>
  <c r="R11" i="10"/>
  <c r="Q11" i="10"/>
  <c r="C11" i="10"/>
  <c r="B11" i="10"/>
  <c r="R10" i="10"/>
  <c r="Q10" i="10"/>
  <c r="C10" i="10"/>
  <c r="B10" i="10"/>
  <c r="R9" i="10"/>
  <c r="Q9" i="10"/>
  <c r="C9" i="10"/>
  <c r="B9" i="10"/>
  <c r="R6" i="10"/>
  <c r="Q6" i="10"/>
  <c r="C6" i="10"/>
  <c r="B6" i="10"/>
  <c r="R5" i="10"/>
  <c r="Q5" i="10"/>
  <c r="C5" i="10"/>
  <c r="B5" i="10"/>
  <c r="R4" i="10"/>
  <c r="Q4" i="10"/>
  <c r="C4" i="10"/>
  <c r="B4" i="10"/>
  <c r="R3" i="10"/>
  <c r="Q3" i="10"/>
  <c r="C3" i="10"/>
  <c r="B3" i="10"/>
  <c r="O14" i="14"/>
  <c r="O45" i="14" s="1"/>
  <c r="M14" i="14"/>
  <c r="J14" i="14"/>
  <c r="Y45" i="14" s="1"/>
  <c r="B14" i="14"/>
  <c r="A32" i="14" s="1"/>
  <c r="O14" i="13"/>
  <c r="M14" i="13"/>
  <c r="J14" i="13"/>
  <c r="Y45" i="13" s="1"/>
  <c r="B14" i="13"/>
  <c r="P32" i="13" s="1"/>
  <c r="P32" i="14"/>
  <c r="A1" i="14"/>
  <c r="O45" i="13"/>
  <c r="M45" i="13"/>
  <c r="A1" i="13"/>
  <c r="Y35" i="12"/>
  <c r="Q35" i="12"/>
  <c r="O35" i="12"/>
  <c r="M35" i="12"/>
  <c r="D36" i="12" s="1"/>
  <c r="J35" i="12"/>
  <c r="B35" i="12"/>
  <c r="S27" i="12"/>
  <c r="D27" i="12"/>
  <c r="S10" i="12"/>
  <c r="D10" i="12"/>
  <c r="S2" i="12"/>
  <c r="D2" i="12"/>
  <c r="Y1" i="12"/>
  <c r="Q1" i="12"/>
  <c r="N49" i="11"/>
  <c r="X49" i="11"/>
  <c r="M43" i="10"/>
  <c r="S43" i="10" s="1"/>
  <c r="S1" i="10"/>
  <c r="D1" i="10"/>
  <c r="C33" i="15" l="1"/>
  <c r="B33" i="15"/>
  <c r="C32" i="15"/>
  <c r="B32" i="15"/>
  <c r="R33" i="15"/>
  <c r="Q33" i="15"/>
  <c r="R32" i="15"/>
  <c r="Q32" i="15"/>
  <c r="D8" i="15"/>
  <c r="B15" i="15"/>
  <c r="C24" i="15"/>
  <c r="B3" i="15"/>
  <c r="C9" i="15"/>
  <c r="B16" i="15"/>
  <c r="C26" i="15"/>
  <c r="B6" i="15"/>
  <c r="C12" i="15"/>
  <c r="D22" i="15"/>
  <c r="B4" i="15"/>
  <c r="C11" i="15"/>
  <c r="B17" i="15"/>
  <c r="C27" i="15"/>
  <c r="Q24" i="15"/>
  <c r="S29" i="15"/>
  <c r="B5" i="15"/>
  <c r="C10" i="15"/>
  <c r="Q12" i="15"/>
  <c r="B18" i="15"/>
  <c r="C25" i="15"/>
  <c r="Q10" i="15"/>
  <c r="R3" i="15"/>
  <c r="R5" i="15"/>
  <c r="S14" i="15"/>
  <c r="R16" i="15"/>
  <c r="R18" i="15"/>
  <c r="D43" i="15"/>
  <c r="S43" i="15"/>
  <c r="Q9" i="15"/>
  <c r="Q11" i="15"/>
  <c r="Q18" i="15"/>
  <c r="Q17" i="15"/>
  <c r="Q16" i="15"/>
  <c r="Q15" i="15"/>
  <c r="Q6" i="15"/>
  <c r="Q5" i="15"/>
  <c r="Q4" i="15"/>
  <c r="Q3" i="15"/>
  <c r="S35" i="15"/>
  <c r="R27" i="15"/>
  <c r="R26" i="15"/>
  <c r="R25" i="15"/>
  <c r="R24" i="15"/>
  <c r="S22" i="15"/>
  <c r="R12" i="15"/>
  <c r="R11" i="15"/>
  <c r="R10" i="15"/>
  <c r="R9" i="15"/>
  <c r="S8" i="15"/>
  <c r="Q27" i="15"/>
  <c r="Q26" i="15"/>
  <c r="Q25" i="15"/>
  <c r="R4" i="15"/>
  <c r="R6" i="15"/>
  <c r="R15" i="15"/>
  <c r="R17" i="15"/>
  <c r="D35" i="15"/>
  <c r="C3" i="15"/>
  <c r="C4" i="15"/>
  <c r="C5" i="15"/>
  <c r="C6" i="15"/>
  <c r="C15" i="15"/>
  <c r="C16" i="15"/>
  <c r="C17" i="15"/>
  <c r="C18" i="15"/>
  <c r="B9" i="15"/>
  <c r="B10" i="15"/>
  <c r="B11" i="15"/>
  <c r="B12" i="15"/>
  <c r="D14" i="15"/>
  <c r="B24" i="15"/>
  <c r="B25" i="15"/>
  <c r="B26" i="15"/>
  <c r="B27" i="15"/>
  <c r="D29" i="15"/>
  <c r="M49" i="11"/>
  <c r="S15" i="14"/>
  <c r="P1" i="14"/>
  <c r="Q45" i="14"/>
  <c r="P1" i="13"/>
  <c r="Q45" i="13"/>
  <c r="A32" i="13"/>
  <c r="M45" i="14"/>
  <c r="Q14" i="14"/>
  <c r="B45" i="14"/>
  <c r="D15" i="14"/>
  <c r="Y14" i="14"/>
  <c r="J45" i="14"/>
  <c r="S46" i="13"/>
  <c r="D46" i="13"/>
  <c r="S15" i="13"/>
  <c r="Q14" i="13"/>
  <c r="B45" i="13"/>
  <c r="D15" i="13"/>
  <c r="Y14" i="13"/>
  <c r="J45" i="13"/>
  <c r="D61" i="12"/>
  <c r="D44" i="12"/>
  <c r="D53" i="12"/>
  <c r="S36" i="12"/>
  <c r="D19" i="12"/>
  <c r="S19" i="12"/>
  <c r="R52" i="11"/>
  <c r="X18" i="11"/>
  <c r="A32" i="11"/>
  <c r="D50" i="11"/>
  <c r="A1" i="11"/>
  <c r="R19" i="11"/>
  <c r="O32" i="11"/>
  <c r="R50" i="11"/>
  <c r="O1" i="11"/>
  <c r="D21" i="11"/>
  <c r="B49" i="11"/>
  <c r="P49" i="11"/>
  <c r="D52" i="11"/>
  <c r="J49" i="11"/>
  <c r="S71" i="10"/>
  <c r="S56" i="10"/>
  <c r="D8" i="10"/>
  <c r="D29" i="10"/>
  <c r="S50" i="10"/>
  <c r="S77" i="10"/>
  <c r="S35" i="10"/>
  <c r="S22" i="10"/>
  <c r="S8" i="10"/>
  <c r="D22" i="10"/>
  <c r="D14" i="10"/>
  <c r="S29" i="10"/>
  <c r="D35" i="10"/>
  <c r="S14" i="10"/>
  <c r="D43" i="10"/>
  <c r="S64" i="10"/>
  <c r="R76" i="8"/>
  <c r="Q76" i="8"/>
  <c r="C76" i="8"/>
  <c r="B76" i="8"/>
  <c r="R75" i="8"/>
  <c r="Q75" i="8"/>
  <c r="C75" i="8"/>
  <c r="B75" i="8"/>
  <c r="R80" i="8"/>
  <c r="Q80" i="8"/>
  <c r="C80" i="8"/>
  <c r="B80" i="8"/>
  <c r="R79" i="8"/>
  <c r="Q79" i="8"/>
  <c r="C79" i="8"/>
  <c r="B79" i="8"/>
  <c r="R33" i="8"/>
  <c r="Q33" i="8"/>
  <c r="C33" i="8"/>
  <c r="B33" i="8"/>
  <c r="R32" i="8"/>
  <c r="Q32" i="8"/>
  <c r="C32" i="8"/>
  <c r="B32" i="8"/>
  <c r="R37" i="8"/>
  <c r="Q37" i="8"/>
  <c r="C37" i="8"/>
  <c r="B37" i="8"/>
  <c r="R36" i="8"/>
  <c r="Q36" i="8"/>
  <c r="C36" i="8"/>
  <c r="B36" i="8"/>
  <c r="R75" i="15" l="1"/>
  <c r="R74" i="15"/>
  <c r="S77" i="15"/>
  <c r="R69" i="15"/>
  <c r="R68" i="15"/>
  <c r="R67" i="15"/>
  <c r="R66" i="15"/>
  <c r="S64" i="15"/>
  <c r="R54" i="15"/>
  <c r="R53" i="15"/>
  <c r="R52" i="15"/>
  <c r="R51" i="15"/>
  <c r="S50" i="15"/>
  <c r="Q75" i="15"/>
  <c r="Q74" i="15"/>
  <c r="Q69" i="15"/>
  <c r="Q68" i="15"/>
  <c r="Q67" i="15"/>
  <c r="Q66" i="15"/>
  <c r="Q54" i="15"/>
  <c r="Q53" i="15"/>
  <c r="Q52" i="15"/>
  <c r="Q51" i="15"/>
  <c r="R79" i="15"/>
  <c r="R78" i="15"/>
  <c r="S71" i="15"/>
  <c r="R60" i="15"/>
  <c r="R59" i="15"/>
  <c r="R58" i="15"/>
  <c r="R57" i="15"/>
  <c r="S56" i="15"/>
  <c r="R48" i="15"/>
  <c r="R47" i="15"/>
  <c r="R46" i="15"/>
  <c r="R45" i="15"/>
  <c r="Q57" i="15"/>
  <c r="Q46" i="15"/>
  <c r="Q60" i="15"/>
  <c r="Q45" i="15"/>
  <c r="Q79" i="15"/>
  <c r="Q59" i="15"/>
  <c r="Q48" i="15"/>
  <c r="Q78" i="15"/>
  <c r="Q58" i="15"/>
  <c r="Q47" i="15"/>
  <c r="C79" i="15"/>
  <c r="C78" i="15"/>
  <c r="C60" i="15"/>
  <c r="C59" i="15"/>
  <c r="C58" i="15"/>
  <c r="C57" i="15"/>
  <c r="C48" i="15"/>
  <c r="C47" i="15"/>
  <c r="C46" i="15"/>
  <c r="C45" i="15"/>
  <c r="D77" i="15"/>
  <c r="B79" i="15"/>
  <c r="B78" i="15"/>
  <c r="D64" i="15"/>
  <c r="B60" i="15"/>
  <c r="B59" i="15"/>
  <c r="B58" i="15"/>
  <c r="B57" i="15"/>
  <c r="D50" i="15"/>
  <c r="B48" i="15"/>
  <c r="B47" i="15"/>
  <c r="B46" i="15"/>
  <c r="B45" i="15"/>
  <c r="C75" i="15"/>
  <c r="C74" i="15"/>
  <c r="C69" i="15"/>
  <c r="C68" i="15"/>
  <c r="C67" i="15"/>
  <c r="C66" i="15"/>
  <c r="C54" i="15"/>
  <c r="C53" i="15"/>
  <c r="C52" i="15"/>
  <c r="C51" i="15"/>
  <c r="B75" i="15"/>
  <c r="D71" i="15"/>
  <c r="B66" i="15"/>
  <c r="B52" i="15"/>
  <c r="B74" i="15"/>
  <c r="B69" i="15"/>
  <c r="D56" i="15"/>
  <c r="B51" i="15"/>
  <c r="B68" i="15"/>
  <c r="B54" i="15"/>
  <c r="B67" i="15"/>
  <c r="B53" i="15"/>
  <c r="S25" i="14"/>
  <c r="S46" i="14"/>
  <c r="D46" i="14"/>
  <c r="D25" i="14"/>
  <c r="D25" i="13"/>
  <c r="D56" i="13"/>
  <c r="S56" i="13"/>
  <c r="S25" i="13"/>
  <c r="S61" i="12"/>
  <c r="S44" i="12"/>
  <c r="S53" i="12"/>
  <c r="D77" i="10"/>
  <c r="D64" i="10"/>
  <c r="D50" i="10"/>
  <c r="D56" i="10"/>
  <c r="D71" i="10"/>
  <c r="B5" i="9"/>
  <c r="R23" i="9"/>
  <c r="Q23" i="9"/>
  <c r="C23" i="9"/>
  <c r="B23" i="9"/>
  <c r="R18" i="9"/>
  <c r="Q18" i="9"/>
  <c r="C18" i="9"/>
  <c r="B18" i="9"/>
  <c r="R10" i="9"/>
  <c r="Q10" i="9"/>
  <c r="C10" i="9"/>
  <c r="B10" i="9"/>
  <c r="R5" i="9"/>
  <c r="Q5" i="9"/>
  <c r="C5" i="9"/>
  <c r="R23" i="3"/>
  <c r="Q23" i="3"/>
  <c r="C23" i="3"/>
  <c r="B23" i="3"/>
  <c r="R18" i="3"/>
  <c r="Q18" i="3"/>
  <c r="C18" i="3"/>
  <c r="B18" i="3"/>
  <c r="R10" i="3"/>
  <c r="Q10" i="3"/>
  <c r="C10" i="3"/>
  <c r="B10" i="3"/>
  <c r="R5" i="3"/>
  <c r="Q5" i="3"/>
  <c r="C5" i="3"/>
  <c r="B5" i="3"/>
  <c r="R34" i="2"/>
  <c r="Q34" i="2"/>
  <c r="C34" i="2"/>
  <c r="B34" i="2"/>
  <c r="R33" i="2"/>
  <c r="Q33" i="2"/>
  <c r="C33" i="2"/>
  <c r="B33" i="2"/>
  <c r="R30" i="2"/>
  <c r="Q30" i="2"/>
  <c r="C30" i="2"/>
  <c r="B30" i="2"/>
  <c r="R29" i="2"/>
  <c r="Q29" i="2"/>
  <c r="C29" i="2"/>
  <c r="B29" i="2"/>
  <c r="R26" i="2"/>
  <c r="Q26" i="2"/>
  <c r="C26" i="2"/>
  <c r="B26" i="2"/>
  <c r="R25" i="2"/>
  <c r="Q25" i="2"/>
  <c r="C25" i="2"/>
  <c r="B25" i="2"/>
  <c r="R23" i="2"/>
  <c r="Q23" i="2"/>
  <c r="C23" i="2"/>
  <c r="B23" i="2"/>
  <c r="R22" i="2"/>
  <c r="Q22" i="2"/>
  <c r="C22" i="2"/>
  <c r="B22" i="2"/>
  <c r="R16" i="2"/>
  <c r="Q16" i="2"/>
  <c r="C16" i="2"/>
  <c r="B16" i="2"/>
  <c r="R15" i="2"/>
  <c r="Q15" i="2"/>
  <c r="C15" i="2"/>
  <c r="B15" i="2"/>
  <c r="R12" i="2"/>
  <c r="Q12" i="2"/>
  <c r="C12" i="2"/>
  <c r="B12" i="2"/>
  <c r="R11" i="2"/>
  <c r="Q11" i="2"/>
  <c r="C11" i="2"/>
  <c r="B11" i="2"/>
  <c r="R8" i="2"/>
  <c r="Q8" i="2"/>
  <c r="C8" i="2"/>
  <c r="B8" i="2"/>
  <c r="R7" i="2"/>
  <c r="Q7" i="2"/>
  <c r="C7" i="2"/>
  <c r="B7" i="2"/>
  <c r="R5" i="2"/>
  <c r="Q5" i="2"/>
  <c r="C5" i="2"/>
  <c r="B5" i="2"/>
  <c r="R4" i="2"/>
  <c r="Q4" i="2"/>
  <c r="C4" i="2"/>
  <c r="B4" i="2"/>
  <c r="O14" i="7"/>
  <c r="J14" i="7"/>
  <c r="J14" i="6"/>
  <c r="R60" i="6"/>
  <c r="Q60" i="6"/>
  <c r="C60" i="6"/>
  <c r="B60" i="6"/>
  <c r="R59" i="6"/>
  <c r="Q59" i="6"/>
  <c r="C59" i="6"/>
  <c r="B59" i="6"/>
  <c r="R50" i="6"/>
  <c r="Q50" i="6"/>
  <c r="C50" i="6"/>
  <c r="B50" i="6"/>
  <c r="R49" i="6"/>
  <c r="Q49" i="6"/>
  <c r="C49" i="6"/>
  <c r="B49" i="6"/>
  <c r="R29" i="6"/>
  <c r="Q29" i="6"/>
  <c r="C29" i="6"/>
  <c r="B29" i="6"/>
  <c r="R28" i="6"/>
  <c r="Q28" i="6"/>
  <c r="C28" i="6"/>
  <c r="B28" i="6"/>
  <c r="R19" i="6"/>
  <c r="Q19" i="6"/>
  <c r="C19" i="6"/>
  <c r="B19" i="6"/>
  <c r="R18" i="6"/>
  <c r="Q18" i="6"/>
  <c r="C18" i="6"/>
  <c r="B18" i="6"/>
  <c r="D56" i="14" l="1"/>
  <c r="S56" i="14"/>
  <c r="O1" i="3"/>
  <c r="M1" i="3"/>
  <c r="O1" i="9"/>
  <c r="M1" i="9"/>
  <c r="J1" i="3"/>
  <c r="B1" i="3"/>
  <c r="J1" i="9"/>
  <c r="B1" i="9"/>
  <c r="O15" i="7"/>
  <c r="M14" i="7"/>
  <c r="D15" i="7" s="1"/>
  <c r="B14" i="7"/>
  <c r="B14" i="6"/>
  <c r="O14" i="6"/>
  <c r="M14" i="6"/>
  <c r="M44" i="4"/>
  <c r="C21" i="7" l="1"/>
  <c r="C20" i="7"/>
  <c r="C27" i="7"/>
  <c r="C26" i="7"/>
  <c r="B21" i="7"/>
  <c r="B20" i="7"/>
  <c r="B26" i="7"/>
  <c r="B27" i="7"/>
  <c r="R69" i="8"/>
  <c r="Q69" i="8"/>
  <c r="C69" i="8"/>
  <c r="B69" i="8"/>
  <c r="R68" i="8"/>
  <c r="Q68" i="8"/>
  <c r="C68" i="8"/>
  <c r="B68" i="8"/>
  <c r="R67" i="8"/>
  <c r="Q67" i="8"/>
  <c r="C67" i="8"/>
  <c r="B67" i="8"/>
  <c r="R60" i="8"/>
  <c r="Q60" i="8"/>
  <c r="C60" i="8"/>
  <c r="B60" i="8"/>
  <c r="R59" i="8"/>
  <c r="Q59" i="8"/>
  <c r="C59" i="8"/>
  <c r="B59" i="8"/>
  <c r="R58" i="8"/>
  <c r="Q58" i="8"/>
  <c r="C58" i="8"/>
  <c r="B58" i="8"/>
  <c r="R54" i="8"/>
  <c r="Q54" i="8"/>
  <c r="C54" i="8"/>
  <c r="B54" i="8"/>
  <c r="R53" i="8"/>
  <c r="Q53" i="8"/>
  <c r="C53" i="8"/>
  <c r="B53" i="8"/>
  <c r="R52" i="8"/>
  <c r="Q52" i="8"/>
  <c r="C52" i="8"/>
  <c r="B52" i="8"/>
  <c r="R48" i="8"/>
  <c r="Q48" i="8"/>
  <c r="C48" i="8"/>
  <c r="B48" i="8"/>
  <c r="R47" i="8"/>
  <c r="Q47" i="8"/>
  <c r="C47" i="8"/>
  <c r="B47" i="8"/>
  <c r="R46" i="8"/>
  <c r="Q46" i="8"/>
  <c r="C46" i="8"/>
  <c r="B46" i="8"/>
  <c r="R26" i="8"/>
  <c r="Q26" i="8"/>
  <c r="C26" i="8"/>
  <c r="B26" i="8"/>
  <c r="R25" i="8"/>
  <c r="Q25" i="8"/>
  <c r="C25" i="8"/>
  <c r="B25" i="8"/>
  <c r="R24" i="8"/>
  <c r="Q24" i="8"/>
  <c r="C24" i="8"/>
  <c r="B24" i="8"/>
  <c r="R17" i="8"/>
  <c r="Q17" i="8"/>
  <c r="C17" i="8"/>
  <c r="B17" i="8"/>
  <c r="R16" i="8"/>
  <c r="Q16" i="8"/>
  <c r="C16" i="8"/>
  <c r="B16" i="8"/>
  <c r="R15" i="8"/>
  <c r="Q15" i="8"/>
  <c r="C15" i="8"/>
  <c r="B15" i="8"/>
  <c r="R11" i="8"/>
  <c r="Q11" i="8"/>
  <c r="C11" i="8"/>
  <c r="B11" i="8"/>
  <c r="R10" i="8"/>
  <c r="Q10" i="8"/>
  <c r="C10" i="8"/>
  <c r="B10" i="8"/>
  <c r="R9" i="8"/>
  <c r="Q9" i="8"/>
  <c r="C9" i="8"/>
  <c r="B9" i="8"/>
  <c r="R5" i="8"/>
  <c r="Q5" i="8"/>
  <c r="C5" i="8"/>
  <c r="B5" i="8"/>
  <c r="R4" i="8"/>
  <c r="Q4" i="8"/>
  <c r="C4" i="8"/>
  <c r="B4" i="8"/>
  <c r="R3" i="8"/>
  <c r="Q3" i="8"/>
  <c r="C3" i="8"/>
  <c r="B3" i="8"/>
  <c r="O14" i="9" l="1"/>
  <c r="M14" i="9"/>
  <c r="Y1" i="9"/>
  <c r="Q1" i="9"/>
  <c r="M44" i="8"/>
  <c r="S1" i="8"/>
  <c r="D1" i="8"/>
  <c r="O45" i="7"/>
  <c r="Y45" i="7"/>
  <c r="Q45" i="7"/>
  <c r="O45" i="6"/>
  <c r="Y45" i="6"/>
  <c r="Q45" i="6"/>
  <c r="Y35" i="5"/>
  <c r="Q35" i="5"/>
  <c r="O35" i="5"/>
  <c r="M35" i="5"/>
  <c r="S36" i="5" s="1"/>
  <c r="J35" i="5"/>
  <c r="B35" i="5"/>
  <c r="D10" i="5"/>
  <c r="S2" i="5"/>
  <c r="D2" i="5"/>
  <c r="D27" i="5" s="1"/>
  <c r="Y1" i="5"/>
  <c r="Q1" i="5"/>
  <c r="S1" i="4"/>
  <c r="D1" i="4"/>
  <c r="C39" i="4" l="1"/>
  <c r="C38" i="4"/>
  <c r="C31" i="4"/>
  <c r="C30" i="4"/>
  <c r="C26" i="4"/>
  <c r="C25" i="4"/>
  <c r="C24" i="4"/>
  <c r="C17" i="4"/>
  <c r="C16" i="4"/>
  <c r="C15" i="4"/>
  <c r="C11" i="4"/>
  <c r="C10" i="4"/>
  <c r="C9" i="4"/>
  <c r="C5" i="4"/>
  <c r="C4" i="4"/>
  <c r="C3" i="4"/>
  <c r="B39" i="4"/>
  <c r="B38" i="4"/>
  <c r="B31" i="4"/>
  <c r="B30" i="4"/>
  <c r="B26" i="4"/>
  <c r="B25" i="4"/>
  <c r="B24" i="4"/>
  <c r="B17" i="4"/>
  <c r="B16" i="4"/>
  <c r="B15" i="4"/>
  <c r="B11" i="4"/>
  <c r="B10" i="4"/>
  <c r="B9" i="4"/>
  <c r="B5" i="4"/>
  <c r="B4" i="4"/>
  <c r="B3" i="4"/>
  <c r="Q17" i="4"/>
  <c r="Q15" i="4"/>
  <c r="Q9" i="4"/>
  <c r="Q3" i="4"/>
  <c r="Q24" i="4"/>
  <c r="Q10" i="4"/>
  <c r="Q4" i="4"/>
  <c r="R39" i="4"/>
  <c r="R38" i="4"/>
  <c r="R31" i="4"/>
  <c r="R30" i="4"/>
  <c r="R26" i="4"/>
  <c r="R25" i="4"/>
  <c r="R24" i="4"/>
  <c r="R17" i="4"/>
  <c r="R16" i="4"/>
  <c r="R15" i="4"/>
  <c r="R11" i="4"/>
  <c r="R10" i="4"/>
  <c r="R9" i="4"/>
  <c r="R5" i="4"/>
  <c r="R4" i="4"/>
  <c r="R3" i="4"/>
  <c r="Q39" i="4"/>
  <c r="Q38" i="4"/>
  <c r="Q31" i="4"/>
  <c r="Q30" i="4"/>
  <c r="Q26" i="4"/>
  <c r="Q25" i="4"/>
  <c r="Q16" i="4"/>
  <c r="Q11" i="4"/>
  <c r="Q5" i="4"/>
  <c r="D8" i="4"/>
  <c r="R30" i="5"/>
  <c r="R29" i="5"/>
  <c r="R28" i="5"/>
  <c r="R22" i="5"/>
  <c r="R21" i="5"/>
  <c r="R20" i="5"/>
  <c r="R13" i="5"/>
  <c r="R12" i="5"/>
  <c r="R11" i="5"/>
  <c r="R6" i="5"/>
  <c r="R5" i="5"/>
  <c r="R4" i="5"/>
  <c r="Q30" i="5"/>
  <c r="Q29" i="5"/>
  <c r="Q28" i="5"/>
  <c r="Q22" i="5"/>
  <c r="Q21" i="5"/>
  <c r="Q20" i="5"/>
  <c r="Q13" i="5"/>
  <c r="Q12" i="5"/>
  <c r="Q11" i="5"/>
  <c r="Q6" i="5"/>
  <c r="Q5" i="5"/>
  <c r="Q4" i="5"/>
  <c r="R64" i="5"/>
  <c r="R63" i="5"/>
  <c r="R62" i="5"/>
  <c r="R56" i="5"/>
  <c r="R55" i="5"/>
  <c r="R54" i="5"/>
  <c r="R47" i="5"/>
  <c r="R46" i="5"/>
  <c r="R45" i="5"/>
  <c r="R40" i="5"/>
  <c r="R39" i="5"/>
  <c r="R38" i="5"/>
  <c r="Q64" i="5"/>
  <c r="Q63" i="5"/>
  <c r="Q62" i="5"/>
  <c r="Q56" i="5"/>
  <c r="Q55" i="5"/>
  <c r="Q54" i="5"/>
  <c r="Q47" i="5"/>
  <c r="Q46" i="5"/>
  <c r="Q45" i="5"/>
  <c r="Q40" i="5"/>
  <c r="Q39" i="5"/>
  <c r="Q38" i="5"/>
  <c r="C30" i="5"/>
  <c r="C29" i="5"/>
  <c r="C28" i="5"/>
  <c r="B21" i="5"/>
  <c r="B12" i="5"/>
  <c r="B5" i="5"/>
  <c r="C6" i="5"/>
  <c r="B22" i="5"/>
  <c r="B13" i="5"/>
  <c r="B11" i="5"/>
  <c r="B4" i="5"/>
  <c r="C21" i="5"/>
  <c r="C12" i="5"/>
  <c r="C5" i="5"/>
  <c r="B30" i="5"/>
  <c r="C22" i="5"/>
  <c r="C20" i="5"/>
  <c r="C13" i="5"/>
  <c r="C11" i="5"/>
  <c r="C4" i="5"/>
  <c r="B29" i="5"/>
  <c r="B20" i="5"/>
  <c r="B6" i="5"/>
  <c r="B28" i="5"/>
  <c r="P32" i="6"/>
  <c r="P32" i="7"/>
  <c r="A32" i="6"/>
  <c r="A32" i="7"/>
  <c r="A1" i="6"/>
  <c r="S15" i="6"/>
  <c r="A1" i="7"/>
  <c r="S15" i="7"/>
  <c r="P1" i="6"/>
  <c r="P1" i="7"/>
  <c r="Y14" i="9"/>
  <c r="D22" i="4"/>
  <c r="D35" i="4"/>
  <c r="D8" i="8"/>
  <c r="D22" i="8"/>
  <c r="B14" i="9"/>
  <c r="J14" i="9"/>
  <c r="Q14" i="9"/>
  <c r="S15" i="9"/>
  <c r="D15" i="9"/>
  <c r="D2" i="9"/>
  <c r="S2" i="9"/>
  <c r="S14" i="8"/>
  <c r="D44" i="8"/>
  <c r="S44" i="8"/>
  <c r="S29" i="8"/>
  <c r="S22" i="8"/>
  <c r="S8" i="8"/>
  <c r="S35" i="8"/>
  <c r="D29" i="8"/>
  <c r="D14" i="8"/>
  <c r="D35" i="8"/>
  <c r="M45" i="7"/>
  <c r="Q14" i="7"/>
  <c r="B45" i="7"/>
  <c r="Y14" i="7"/>
  <c r="J45" i="7"/>
  <c r="D15" i="6"/>
  <c r="M45" i="6"/>
  <c r="Q14" i="6"/>
  <c r="B45" i="6"/>
  <c r="Y14" i="6"/>
  <c r="J45" i="6"/>
  <c r="S27" i="5"/>
  <c r="S10" i="5"/>
  <c r="S19" i="5"/>
  <c r="S53" i="5"/>
  <c r="S44" i="5"/>
  <c r="S61" i="5"/>
  <c r="D36" i="5"/>
  <c r="D19" i="5"/>
  <c r="S14" i="4"/>
  <c r="D44" i="4"/>
  <c r="S44" i="4"/>
  <c r="S35" i="4"/>
  <c r="S22" i="4"/>
  <c r="S8" i="4"/>
  <c r="S29" i="4"/>
  <c r="D14" i="4"/>
  <c r="D29" i="4"/>
  <c r="O14" i="3"/>
  <c r="Y14" i="3"/>
  <c r="Q1" i="3"/>
  <c r="Y19" i="2"/>
  <c r="Q19" i="2"/>
  <c r="O19" i="2"/>
  <c r="M19" i="2"/>
  <c r="S20" i="2" s="1"/>
  <c r="J19" i="2"/>
  <c r="B19" i="2"/>
  <c r="S2" i="2"/>
  <c r="D2" i="2"/>
  <c r="Y1" i="2"/>
  <c r="Q1" i="2"/>
  <c r="Q21" i="7" l="1"/>
  <c r="Q20" i="7"/>
  <c r="Q27" i="7"/>
  <c r="Q26" i="7"/>
  <c r="R20" i="7"/>
  <c r="R27" i="7"/>
  <c r="R26" i="7"/>
  <c r="R21" i="7"/>
  <c r="S25" i="6"/>
  <c r="C82" i="4"/>
  <c r="C81" i="4"/>
  <c r="C74" i="4"/>
  <c r="C73" i="4"/>
  <c r="C70" i="4"/>
  <c r="C69" i="4"/>
  <c r="C68" i="4"/>
  <c r="C67" i="4"/>
  <c r="C61" i="4"/>
  <c r="C60" i="4"/>
  <c r="C59" i="4"/>
  <c r="C58" i="4"/>
  <c r="C55" i="4"/>
  <c r="C54" i="4"/>
  <c r="C53" i="4"/>
  <c r="C52" i="4"/>
  <c r="C49" i="4"/>
  <c r="C48" i="4"/>
  <c r="C47" i="4"/>
  <c r="C46" i="4"/>
  <c r="B82" i="4"/>
  <c r="B81" i="4"/>
  <c r="B74" i="4"/>
  <c r="B73" i="4"/>
  <c r="B70" i="4"/>
  <c r="B69" i="4"/>
  <c r="B68" i="4"/>
  <c r="B67" i="4"/>
  <c r="B61" i="4"/>
  <c r="B60" i="4"/>
  <c r="B59" i="4"/>
  <c r="B58" i="4"/>
  <c r="B55" i="4"/>
  <c r="B54" i="4"/>
  <c r="B53" i="4"/>
  <c r="B52" i="4"/>
  <c r="B49" i="4"/>
  <c r="B48" i="4"/>
  <c r="B47" i="4"/>
  <c r="B46" i="4"/>
  <c r="R82" i="4"/>
  <c r="R81" i="4"/>
  <c r="R74" i="4"/>
  <c r="R73" i="4"/>
  <c r="R70" i="4"/>
  <c r="R69" i="4"/>
  <c r="R68" i="4"/>
  <c r="R67" i="4"/>
  <c r="R61" i="4"/>
  <c r="R60" i="4"/>
  <c r="R59" i="4"/>
  <c r="R58" i="4"/>
  <c r="R55" i="4"/>
  <c r="R54" i="4"/>
  <c r="R53" i="4"/>
  <c r="R52" i="4"/>
  <c r="R49" i="4"/>
  <c r="R48" i="4"/>
  <c r="R47" i="4"/>
  <c r="R46" i="4"/>
  <c r="Q82" i="4"/>
  <c r="Q81" i="4"/>
  <c r="Q74" i="4"/>
  <c r="Q73" i="4"/>
  <c r="Q70" i="4"/>
  <c r="Q69" i="4"/>
  <c r="Q68" i="4"/>
  <c r="Q67" i="4"/>
  <c r="Q61" i="4"/>
  <c r="Q60" i="4"/>
  <c r="Q59" i="4"/>
  <c r="Q58" i="4"/>
  <c r="Q55" i="4"/>
  <c r="Q54" i="4"/>
  <c r="Q53" i="4"/>
  <c r="Q52" i="4"/>
  <c r="Q49" i="4"/>
  <c r="Q48" i="4"/>
  <c r="Q47" i="4"/>
  <c r="Q46" i="4"/>
  <c r="C64" i="5"/>
  <c r="C63" i="5"/>
  <c r="C62" i="5"/>
  <c r="C56" i="5"/>
  <c r="C55" i="5"/>
  <c r="C54" i="5"/>
  <c r="C47" i="5"/>
  <c r="C46" i="5"/>
  <c r="C45" i="5"/>
  <c r="C40" i="5"/>
  <c r="C39" i="5"/>
  <c r="C38" i="5"/>
  <c r="B55" i="5"/>
  <c r="B39" i="5"/>
  <c r="B62" i="5"/>
  <c r="B38" i="5"/>
  <c r="B64" i="5"/>
  <c r="B56" i="5"/>
  <c r="B47" i="5"/>
  <c r="B40" i="5"/>
  <c r="B63" i="5"/>
  <c r="B46" i="5"/>
  <c r="B54" i="5"/>
  <c r="B45" i="5"/>
  <c r="S25" i="7"/>
  <c r="Q14" i="3"/>
  <c r="S2" i="3"/>
  <c r="B14" i="3"/>
  <c r="S9" i="9"/>
  <c r="D9" i="9"/>
  <c r="D22" i="9"/>
  <c r="S22" i="9"/>
  <c r="S72" i="8"/>
  <c r="S65" i="8"/>
  <c r="S51" i="8"/>
  <c r="S78" i="8"/>
  <c r="S57" i="8"/>
  <c r="D72" i="8"/>
  <c r="D65" i="8"/>
  <c r="D51" i="8"/>
  <c r="D78" i="8"/>
  <c r="D57" i="8"/>
  <c r="D25" i="7"/>
  <c r="D46" i="7"/>
  <c r="S46" i="7"/>
  <c r="D46" i="6"/>
  <c r="S46" i="6"/>
  <c r="D25" i="6"/>
  <c r="D61" i="5"/>
  <c r="D44" i="5"/>
  <c r="D53" i="5"/>
  <c r="S78" i="4"/>
  <c r="S65" i="4"/>
  <c r="S51" i="4"/>
  <c r="S72" i="4"/>
  <c r="S57" i="4"/>
  <c r="D78" i="4"/>
  <c r="D65" i="4"/>
  <c r="D51" i="4"/>
  <c r="D72" i="4"/>
  <c r="D57" i="4"/>
  <c r="M14" i="3"/>
  <c r="Y1" i="3"/>
  <c r="D2" i="3"/>
  <c r="J14" i="3"/>
  <c r="D20" i="2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Q52" i="7" l="1"/>
  <c r="Q51" i="7"/>
  <c r="Q58" i="7"/>
  <c r="Q57" i="7"/>
  <c r="R51" i="7"/>
  <c r="R52" i="7"/>
  <c r="R58" i="7"/>
  <c r="R57" i="7"/>
  <c r="C51" i="7"/>
  <c r="C58" i="7"/>
  <c r="C57" i="7"/>
  <c r="B51" i="7"/>
  <c r="B57" i="7"/>
  <c r="C52" i="7"/>
  <c r="B52" i="7"/>
  <c r="B58" i="7"/>
  <c r="S9" i="3"/>
  <c r="D56" i="7"/>
  <c r="S56" i="7"/>
  <c r="S56" i="6"/>
  <c r="D56" i="6"/>
  <c r="S15" i="3"/>
  <c r="D15" i="3"/>
  <c r="D9" i="3"/>
  <c r="D22" i="3" l="1"/>
  <c r="S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EDC1DB17-EE96-4B2D-87FD-B55B44B4D5EF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558E9D3C-B22D-4F45-BAB9-B263FC7DA861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DE344E47-ED8C-4FDB-941D-284D510D7845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1D9844E3-0F83-45C3-8E72-0936E18FB49A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A3D0C69E-5C95-4787-A7C6-3B8AC62FB5A6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9820124B-0881-488E-A862-A31EFFA93FC2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EC79D2DA-0289-45D1-954D-41D9AAF86FAB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792899AD-D4C8-444E-A935-B751D59D38A7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7FCBDE0C-EF1D-4DE1-92B3-9805745CFED7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AA4670A5-CBB7-455E-A703-82090DE85C6F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sharedStrings.xml><?xml version="1.0" encoding="utf-8"?>
<sst xmlns="http://schemas.openxmlformats.org/spreadsheetml/2006/main" count="2336" uniqueCount="161">
  <si>
    <t>Serie:</t>
  </si>
  <si>
    <t xml:space="preserve"> 1. /  1</t>
  </si>
  <si>
    <t xml:space="preserve"> 1. /  2</t>
  </si>
  <si>
    <t xml:space="preserve"> 1. /  3</t>
  </si>
  <si>
    <t xml:space="preserve"> 1. /  4</t>
  </si>
  <si>
    <t xml:space="preserve"> 2. /  1</t>
  </si>
  <si>
    <t xml:space="preserve"> 2. /  2</t>
  </si>
  <si>
    <t xml:space="preserve"> 2. /  3</t>
  </si>
  <si>
    <t xml:space="preserve"> 2. /  4</t>
  </si>
  <si>
    <t xml:space="preserve"> 3. /  1</t>
  </si>
  <si>
    <t xml:space="preserve"> 3. /  2</t>
  </si>
  <si>
    <t xml:space="preserve"> 3. /  3</t>
  </si>
  <si>
    <t xml:space="preserve"> 3. /  4</t>
  </si>
  <si>
    <t xml:space="preserve"> 4. /  1</t>
  </si>
  <si>
    <t xml:space="preserve"> 4. /  2</t>
  </si>
  <si>
    <t xml:space="preserve"> 4. /  3</t>
  </si>
  <si>
    <t xml:space="preserve"> 4. /  4</t>
  </si>
  <si>
    <t xml:space="preserve"> 5. /  1</t>
  </si>
  <si>
    <t xml:space="preserve"> 5. /  2</t>
  </si>
  <si>
    <t xml:space="preserve"> 5. /  3</t>
  </si>
  <si>
    <t xml:space="preserve"> 5. /  4</t>
  </si>
  <si>
    <t xml:space="preserve"> 6. /  1</t>
  </si>
  <si>
    <t xml:space="preserve"> 6. /  2</t>
  </si>
  <si>
    <t xml:space="preserve"> 6. /  3</t>
  </si>
  <si>
    <t xml:space="preserve"> 6. /  4</t>
  </si>
  <si>
    <t>KB:</t>
  </si>
  <si>
    <t>Ti</t>
  </si>
  <si>
    <t>Pl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</si>
  <si>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</si>
  <si>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</si>
  <si>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</si>
  <si>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</si>
  <si>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</si>
  <si>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</si>
  <si>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</si>
  <si>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</si>
  <si>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</si>
  <si>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</si>
  <si>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</si>
  <si>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</si>
  <si>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</si>
  <si>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</si>
  <si>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</si>
  <si>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</si>
  <si>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</si>
  <si>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</si>
  <si>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</si>
  <si>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</si>
  <si>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</si>
  <si>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</si>
  <si>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</si>
  <si>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</si>
  <si>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H1</t>
  </si>
  <si>
    <t>H2</t>
  </si>
  <si>
    <t>H3</t>
  </si>
  <si>
    <t>H4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</si>
  <si>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</si>
  <si>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</si>
  <si>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</si>
  <si>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</si>
  <si>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</si>
  <si>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</si>
  <si>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</si>
  <si>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</si>
  <si>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</si>
  <si>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</si>
  <si>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</si>
  <si>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</si>
  <si>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</si>
  <si>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</si>
  <si>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</si>
  <si>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</si>
  <si>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</si>
  <si>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</si>
  <si>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</si>
  <si>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</si>
  <si>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P1</t>
  </si>
  <si>
    <t>P2</t>
  </si>
  <si>
    <t>P3</t>
  </si>
  <si>
    <t>P4</t>
  </si>
  <si>
    <t>R1</t>
  </si>
  <si>
    <t>R2</t>
  </si>
  <si>
    <t>R3</t>
  </si>
  <si>
    <t>R4</t>
  </si>
  <si>
    <t>S1</t>
  </si>
  <si>
    <t>S2</t>
  </si>
  <si>
    <t>S3</t>
  </si>
  <si>
    <t>S4</t>
  </si>
  <si>
    <t>T1</t>
  </si>
  <si>
    <t>T2</t>
  </si>
  <si>
    <t>T3</t>
  </si>
  <si>
    <t>T4</t>
  </si>
  <si>
    <t>U1</t>
  </si>
  <si>
    <t>U2</t>
  </si>
  <si>
    <t>U3</t>
  </si>
  <si>
    <t>U4</t>
  </si>
  <si>
    <t>V1</t>
  </si>
  <si>
    <t>V2</t>
  </si>
  <si>
    <t>V3</t>
  </si>
  <si>
    <t>V4</t>
  </si>
  <si>
    <t>W1</t>
  </si>
  <si>
    <t>W2</t>
  </si>
  <si>
    <t>W3</t>
  </si>
  <si>
    <t>W4</t>
  </si>
  <si>
    <t>X1</t>
  </si>
  <si>
    <t>X2</t>
  </si>
  <si>
    <t>X3</t>
  </si>
  <si>
    <t>X4</t>
  </si>
  <si>
    <t>Kontrolle</t>
  </si>
  <si>
    <t>A</t>
  </si>
  <si>
    <t>Start-Nr.</t>
  </si>
  <si>
    <t>Name</t>
  </si>
  <si>
    <t>Serie</t>
  </si>
  <si>
    <t>Tisch</t>
  </si>
  <si>
    <t>Sp-Pkte</t>
  </si>
  <si>
    <t>gew.</t>
  </si>
  <si>
    <t>verl.</t>
  </si>
  <si>
    <t>v.G.</t>
  </si>
  <si>
    <t>E  r  g  e  b  n  i  s</t>
  </si>
  <si>
    <t>1./ 1</t>
  </si>
  <si>
    <t xml:space="preserve"> </t>
  </si>
  <si>
    <t>1./ 2</t>
  </si>
  <si>
    <r>
      <t xml:space="preserve">Gesamt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. Spieltag:</t>
    </r>
  </si>
  <si>
    <t>2./ 1</t>
  </si>
  <si>
    <t>2./ 2</t>
  </si>
  <si>
    <r>
      <t xml:space="preserve">Gesamt </t>
    </r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</si>
  <si>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 xml:space="preserve">+ </t>
    </r>
    <r>
      <rPr>
        <b/>
        <sz val="9"/>
        <rFont val="Arial"/>
        <family val="2"/>
      </rPr>
      <t>2</t>
    </r>
  </si>
  <si>
    <t>3./ 1</t>
  </si>
  <si>
    <t>3./ 2</t>
  </si>
  <si>
    <r>
      <t xml:space="preserve">Gesamt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</si>
  <si>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</si>
  <si>
    <t>4./ 1</t>
  </si>
  <si>
    <t>4./ 2</t>
  </si>
  <si>
    <r>
      <t xml:space="preserve">Gesamt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</si>
  <si>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4</t>
    </r>
  </si>
  <si>
    <t>5./ 1</t>
  </si>
  <si>
    <r>
      <t xml:space="preserve">Gesamt </t>
    </r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</si>
  <si>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bis </t>
    </r>
    <r>
      <rPr>
        <b/>
        <sz val="9"/>
        <rFont val="Arial"/>
        <family val="2"/>
      </rPr>
      <t>5</t>
    </r>
  </si>
  <si>
    <t>6./ 2</t>
  </si>
  <si>
    <r>
      <t xml:space="preserve">Gesamt </t>
    </r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Spieltag:</t>
    </r>
  </si>
  <si>
    <t>Endergebnis</t>
  </si>
  <si>
    <t>1./ 3</t>
  </si>
  <si>
    <t>1./ 4</t>
  </si>
  <si>
    <t>2./ 3</t>
  </si>
  <si>
    <t>2./ 4</t>
  </si>
  <si>
    <t>3./ 3</t>
  </si>
  <si>
    <t>3./ 4</t>
  </si>
  <si>
    <t>4./ 3</t>
  </si>
  <si>
    <t>4./ 4</t>
  </si>
  <si>
    <t>5./ 2</t>
  </si>
  <si>
    <t>6./ 3</t>
  </si>
  <si>
    <t>6./ 4</t>
  </si>
  <si>
    <r>
      <t xml:space="preserve">Gesamt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</si>
  <si>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-4 +6</t>
    </r>
  </si>
  <si>
    <t>Platz am Tisch:</t>
  </si>
  <si>
    <t xml:space="preserve">  16 Serien-Liga</t>
  </si>
  <si>
    <t xml:space="preserve">  10-Serien-Liga</t>
  </si>
  <si>
    <t>10 Serien an 5 Spieltagen, aber die 2. Serie am 5. Spieltag ist die 2. vom 6.! Das ändert sich auch nicht, wenn man die Serie vom 6. vorzieht!</t>
  </si>
  <si>
    <t>16 Serien an 5 Spieltagen, aber die 3. und 4. Serie am 5. Spieltag sind die 3. und 4. vom 6.! Das ändert sich auch nicht, wenn man die Serien vom 6. vorzieht!</t>
  </si>
  <si>
    <t>Name:</t>
  </si>
  <si>
    <t xml:space="preserve">  4-Serien-Liga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</si>
</sst>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Arial"/>
      <family val="2"/>
    </font>
    <font>
      <sz val="10"/>
      <color theme="4" tint="0.59999389629810485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8" tint="0.39997558519241921"/>
      <name val="Arial"/>
      <family val="2"/>
    </font>
    <font>
      <sz val="10"/>
      <color indexed="23"/>
      <name val="Tahoma"/>
      <family val="2"/>
    </font>
    <font>
      <b/>
      <sz val="16"/>
      <name val="Arial"/>
      <family val="2"/>
    </font>
    <font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/>
      <right style="dotted">
        <color auto="1"/>
      </right>
      <top style="dotted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9" borderId="12" xfId="0" applyFont="1" applyFill="1" applyBorder="1" applyAlignment="1" applyProtection="1">
      <alignment horizontal="center" vertical="center"/>
      <protection hidden="1"/>
    </xf>
    <xf numFmtId="0" fontId="2" fillId="9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 applyProtection="1">
      <alignment horizontal="center" vertical="center"/>
      <protection hidden="1"/>
    </xf>
    <xf numFmtId="0" fontId="2" fillId="11" borderId="13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hidden="1"/>
    </xf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2" fillId="11" borderId="7" xfId="0" applyFont="1" applyFill="1" applyBorder="1" applyAlignment="1" applyProtection="1">
      <alignment horizontal="center" vertical="center"/>
      <protection hidden="1"/>
    </xf>
    <xf numFmtId="0" fontId="2" fillId="11" borderId="8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1" borderId="3" xfId="0" applyFont="1" applyFill="1" applyBorder="1" applyAlignment="1" applyProtection="1">
      <alignment horizontal="center" vertical="center"/>
      <protection hidden="1"/>
    </xf>
    <xf numFmtId="0" fontId="2" fillId="11" borderId="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9" borderId="7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2" fillId="10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7" xfId="0" applyFont="1" applyBorder="1" applyProtection="1">
      <protection hidden="1"/>
    </xf>
    <xf numFmtId="0" fontId="0" fillId="0" borderId="28" xfId="0" applyBorder="1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1" xfId="0" applyBorder="1" applyProtection="1">
      <protection hidden="1"/>
    </xf>
    <xf numFmtId="0" fontId="9" fillId="0" borderId="30" xfId="0" applyFont="1" applyBorder="1" applyProtection="1">
      <protection hidden="1"/>
    </xf>
    <xf numFmtId="49" fontId="0" fillId="0" borderId="31" xfId="0" applyNumberFormat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49" fontId="7" fillId="0" borderId="40" xfId="0" applyNumberFormat="1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44" xfId="0" applyBorder="1" applyProtection="1">
      <protection hidden="1"/>
    </xf>
    <xf numFmtId="0" fontId="0" fillId="0" borderId="46" xfId="0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right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9" fillId="0" borderId="28" xfId="0" applyFont="1" applyBorder="1" applyProtection="1">
      <protection hidden="1"/>
    </xf>
    <xf numFmtId="49" fontId="0" fillId="0" borderId="28" xfId="0" applyNumberFormat="1" applyBorder="1" applyAlignment="1" applyProtection="1">
      <alignment horizontal="center"/>
      <protection hidden="1"/>
    </xf>
    <xf numFmtId="49" fontId="7" fillId="0" borderId="26" xfId="0" applyNumberFormat="1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3" fillId="0" borderId="30" xfId="0" applyFont="1" applyBorder="1" applyProtection="1"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9" xfId="0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51" xfId="0" applyBorder="1" applyProtection="1"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2" xfId="0" applyBorder="1" applyProtection="1">
      <protection hidden="1"/>
    </xf>
    <xf numFmtId="49" fontId="7" fillId="0" borderId="52" xfId="0" applyNumberFormat="1" applyFont="1" applyBorder="1" applyAlignment="1" applyProtection="1">
      <alignment horizontal="center"/>
      <protection hidden="1"/>
    </xf>
    <xf numFmtId="0" fontId="0" fillId="0" borderId="53" xfId="0" applyBorder="1" applyProtection="1">
      <protection hidden="1"/>
    </xf>
    <xf numFmtId="49" fontId="7" fillId="0" borderId="53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9" fillId="0" borderId="52" xfId="0" applyFont="1" applyBorder="1" applyProtection="1">
      <protection hidden="1"/>
    </xf>
    <xf numFmtId="0" fontId="0" fillId="0" borderId="54" xfId="0" applyBorder="1" applyProtection="1">
      <protection hidden="1"/>
    </xf>
    <xf numFmtId="0" fontId="9" fillId="0" borderId="53" xfId="0" applyFont="1" applyBorder="1" applyProtection="1">
      <protection hidden="1"/>
    </xf>
    <xf numFmtId="0" fontId="0" fillId="0" borderId="55" xfId="0" applyBorder="1" applyProtection="1">
      <protection hidden="1"/>
    </xf>
    <xf numFmtId="0" fontId="8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12" borderId="2" xfId="0" applyFill="1" applyBorder="1" applyAlignment="1" applyProtection="1">
      <alignment horizontal="center"/>
      <protection hidden="1"/>
    </xf>
    <xf numFmtId="0" fontId="7" fillId="12" borderId="3" xfId="0" applyFont="1" applyFill="1" applyBorder="1" applyAlignment="1" applyProtection="1">
      <alignment horizontal="center"/>
      <protection hidden="1"/>
    </xf>
    <xf numFmtId="0" fontId="0" fillId="12" borderId="33" xfId="0" applyFill="1" applyBorder="1" applyAlignment="1" applyProtection="1">
      <alignment horizontal="center"/>
      <protection hidden="1"/>
    </xf>
    <xf numFmtId="0" fontId="7" fillId="12" borderId="12" xfId="0" applyFont="1" applyFill="1" applyBorder="1" applyAlignment="1" applyProtection="1">
      <alignment horizontal="center"/>
      <protection hidden="1"/>
    </xf>
    <xf numFmtId="0" fontId="0" fillId="12" borderId="6" xfId="0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center"/>
      <protection hidden="1"/>
    </xf>
    <xf numFmtId="0" fontId="0" fillId="13" borderId="33" xfId="0" applyFill="1" applyBorder="1" applyAlignment="1" applyProtection="1">
      <alignment horizontal="center"/>
      <protection hidden="1"/>
    </xf>
    <xf numFmtId="0" fontId="7" fillId="13" borderId="12" xfId="0" applyFont="1" applyFill="1" applyBorder="1" applyAlignment="1" applyProtection="1">
      <alignment horizontal="center"/>
      <protection hidden="1"/>
    </xf>
    <xf numFmtId="0" fontId="0" fillId="13" borderId="6" xfId="0" applyFill="1" applyBorder="1" applyAlignment="1" applyProtection="1">
      <alignment horizontal="center"/>
      <protection hidden="1"/>
    </xf>
    <xf numFmtId="0" fontId="7" fillId="13" borderId="7" xfId="0" applyFont="1" applyFill="1" applyBorder="1" applyAlignment="1" applyProtection="1">
      <alignment horizontal="center"/>
      <protection hidden="1"/>
    </xf>
    <xf numFmtId="0" fontId="0" fillId="13" borderId="2" xfId="0" applyFill="1" applyBorder="1" applyAlignment="1" applyProtection="1">
      <alignment horizontal="center"/>
      <protection hidden="1"/>
    </xf>
    <xf numFmtId="0" fontId="7" fillId="13" borderId="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 shrinkToFit="1"/>
      <protection hidden="1"/>
    </xf>
    <xf numFmtId="0" fontId="15" fillId="0" borderId="11" xfId="0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28" xfId="0" applyFont="1" applyBorder="1" applyProtection="1"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47" xfId="0" applyBorder="1" applyAlignment="1" applyProtection="1">
      <alignment horizontal="right"/>
      <protection hidden="1"/>
    </xf>
    <xf numFmtId="0" fontId="0" fillId="0" borderId="46" xfId="0" applyBorder="1" applyAlignment="1" applyProtection="1">
      <alignment horizontal="left"/>
      <protection hidden="1"/>
    </xf>
    <xf numFmtId="0" fontId="20" fillId="0" borderId="0" xfId="0" applyFont="1"/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3" fillId="0" borderId="29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9" fillId="0" borderId="27" xfId="0" applyFont="1" applyBorder="1" applyProtection="1">
      <protection hidden="1"/>
    </xf>
    <xf numFmtId="0" fontId="0" fillId="0" borderId="45" xfId="0" applyBorder="1" applyProtection="1"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vertical="center" wrapText="1"/>
      <protection hidden="1"/>
    </xf>
    <xf numFmtId="0" fontId="0" fillId="14" borderId="0" xfId="0" applyFill="1" applyAlignment="1">
      <alignment vertical="center" wrapText="1"/>
    </xf>
    <xf numFmtId="0" fontId="0" fillId="14" borderId="0" xfId="0" applyFill="1" applyAlignment="1"/>
    <xf numFmtId="0" fontId="9" fillId="0" borderId="28" xfId="0" applyFont="1" applyBorder="1" applyProtection="1">
      <protection hidden="1"/>
    </xf>
    <xf numFmtId="0" fontId="9" fillId="0" borderId="45" xfId="0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28575</xdr:rowOff>
    </xdr:from>
    <xdr:to>
      <xdr:col>2</xdr:col>
      <xdr:colOff>123825</xdr:colOff>
      <xdr:row>19</xdr:row>
      <xdr:rowOff>85725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89555EBA-EF4C-4DBF-B14E-AFFA0E61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2</xdr:col>
      <xdr:colOff>123825</xdr:colOff>
      <xdr:row>50</xdr:row>
      <xdr:rowOff>85725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890F9C6F-6467-4AF7-830E-BE9F9EA7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28575</xdr:rowOff>
    </xdr:from>
    <xdr:to>
      <xdr:col>16</xdr:col>
      <xdr:colOff>123825</xdr:colOff>
      <xdr:row>50</xdr:row>
      <xdr:rowOff>85725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EBF9E449-A4D8-4575-A2C4-487F6ED9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28575</xdr:rowOff>
    </xdr:from>
    <xdr:to>
      <xdr:col>16</xdr:col>
      <xdr:colOff>123825</xdr:colOff>
      <xdr:row>19</xdr:row>
      <xdr:rowOff>85725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06FA3434-717F-4C5B-BA35-62511D60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FA7DE697-5ED4-4E2A-979C-43BD4EB3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818BD9C5-0673-4484-8126-BA7034DC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635FBCB0-316D-4931-9368-2D1AD676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17EE3CF7-F422-4ADD-A250-37A7B300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6" name="Picture 1" descr="dskvlogo_alt">
          <a:extLst>
            <a:ext uri="{FF2B5EF4-FFF2-40B4-BE49-F238E27FC236}">
              <a16:creationId xmlns:a16="http://schemas.microsoft.com/office/drawing/2014/main" id="{68437869-FB71-45BB-8849-E75FD48A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751AA266-38E9-4EC6-8542-59ABE5AF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573F3DD7-62D9-4B27-AC31-F9148582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0E0C5545-5210-42BE-AE60-E31BE9F0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010D3E3F-E32D-4104-8428-E5202194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E7CB94A6-4457-4D11-A87B-CF5627B3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29B2080A-553E-47F4-BC01-C14C9676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4C53A81C-763C-4106-B64E-21F50716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632BD33D-AA1B-4318-BFAC-11F2FF17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47FDA9B4-6517-449D-A58E-54F9D3A6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3AF0EC01-403E-4C84-B553-6E9F7FBF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90C029D0-CEDC-48DC-AADE-BE942502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B63D1A87-9FB4-42F9-A7BC-E3505196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8CDE0B05-3E5F-464F-BD52-AC3785DE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9B309BB2-EF2E-4B02-A3A8-29626BAF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FE3C5F7C-6D6E-42C6-AC7A-DACAE0E2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D7754F51-EC3C-48AB-A591-DD4148D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A4FEFFF7-C838-4542-9A58-78A7C104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3FFCD114-6DD6-446A-89FB-6DF65EE7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D0ECF054-D806-48DB-8F20-80BC7B3D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BAB11C3B-D774-43CC-983E-27085B34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CC1EA60C-4A00-454B-AEAF-FA928CC2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650EB83A-8750-4A70-B8DC-D4A94F55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902C2DBD-FA42-4A2E-A466-F07E9F64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A8EB3C1A-444B-442D-9BE1-8CA09631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3" descr="dskvlogo_alt">
          <a:extLst>
            <a:ext uri="{FF2B5EF4-FFF2-40B4-BE49-F238E27FC236}">
              <a16:creationId xmlns:a16="http://schemas.microsoft.com/office/drawing/2014/main" id="{B8FA75CD-F47E-496B-90A1-9382C10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4" descr="dskvlogo_alt">
          <a:extLst>
            <a:ext uri="{FF2B5EF4-FFF2-40B4-BE49-F238E27FC236}">
              <a16:creationId xmlns:a16="http://schemas.microsoft.com/office/drawing/2014/main" id="{C03C9A49-ED3B-4CF0-9148-43E0129C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19050</xdr:rowOff>
    </xdr:from>
    <xdr:to>
      <xdr:col>16</xdr:col>
      <xdr:colOff>19050</xdr:colOff>
      <xdr:row>18</xdr:row>
      <xdr:rowOff>285750</xdr:rowOff>
    </xdr:to>
    <xdr:pic>
      <xdr:nvPicPr>
        <xdr:cNvPr id="4" name="Picture 5" descr="dskvlogo_alt">
          <a:extLst>
            <a:ext uri="{FF2B5EF4-FFF2-40B4-BE49-F238E27FC236}">
              <a16:creationId xmlns:a16="http://schemas.microsoft.com/office/drawing/2014/main" id="{F6239FC5-E6F9-4419-A7B9-190AC552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8004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19050</xdr:colOff>
      <xdr:row>18</xdr:row>
      <xdr:rowOff>276225</xdr:rowOff>
    </xdr:to>
    <xdr:pic>
      <xdr:nvPicPr>
        <xdr:cNvPr id="5" name="Picture 6" descr="dskvlogo_alt">
          <a:extLst>
            <a:ext uri="{FF2B5EF4-FFF2-40B4-BE49-F238E27FC236}">
              <a16:creationId xmlns:a16="http://schemas.microsoft.com/office/drawing/2014/main" id="{C0B10EF4-7271-4A1C-86F2-BEB2461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4D5301CD-86F8-42BB-A465-81B5A971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F884E990-F299-4184-A109-42650B44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ED80CAA0-E4B2-4998-AAB5-0423008D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7AB41B1B-BCB9-4758-97BB-5C5E6B68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53C-85B0-4B39-B498-20B5F4E0D948}">
  <sheetPr>
    <tabColor rgb="FFFF0000"/>
    <pageSetUpPr fitToPage="1"/>
  </sheetPr>
  <dimension ref="A1:AW104"/>
  <sheetViews>
    <sheetView workbookViewId="0"/>
  </sheetViews>
  <sheetFormatPr baseColWidth="10" defaultRowHeight="12.75" x14ac:dyDescent="0.2"/>
  <cols>
    <col min="1" max="1" width="4.7109375" style="11" customWidth="1"/>
    <col min="2" max="49" width="2.7109375" style="11" customWidth="1"/>
    <col min="50" max="256" width="11.42578125" style="11"/>
    <col min="257" max="257" width="4.7109375" style="11" customWidth="1"/>
    <col min="258" max="305" width="2.7109375" style="11" customWidth="1"/>
    <col min="306" max="512" width="11.42578125" style="11"/>
    <col min="513" max="513" width="4.7109375" style="11" customWidth="1"/>
    <col min="514" max="561" width="2.7109375" style="11" customWidth="1"/>
    <col min="562" max="768" width="11.42578125" style="11"/>
    <col min="769" max="769" width="4.7109375" style="11" customWidth="1"/>
    <col min="770" max="817" width="2.7109375" style="11" customWidth="1"/>
    <col min="818" max="1024" width="11.42578125" style="11"/>
    <col min="1025" max="1025" width="4.7109375" style="11" customWidth="1"/>
    <col min="1026" max="1073" width="2.7109375" style="11" customWidth="1"/>
    <col min="1074" max="1280" width="11.42578125" style="11"/>
    <col min="1281" max="1281" width="4.7109375" style="11" customWidth="1"/>
    <col min="1282" max="1329" width="2.7109375" style="11" customWidth="1"/>
    <col min="1330" max="1536" width="11.42578125" style="11"/>
    <col min="1537" max="1537" width="4.7109375" style="11" customWidth="1"/>
    <col min="1538" max="1585" width="2.7109375" style="11" customWidth="1"/>
    <col min="1586" max="1792" width="11.42578125" style="11"/>
    <col min="1793" max="1793" width="4.7109375" style="11" customWidth="1"/>
    <col min="1794" max="1841" width="2.7109375" style="11" customWidth="1"/>
    <col min="1842" max="2048" width="11.42578125" style="11"/>
    <col min="2049" max="2049" width="4.7109375" style="11" customWidth="1"/>
    <col min="2050" max="2097" width="2.7109375" style="11" customWidth="1"/>
    <col min="2098" max="2304" width="11.42578125" style="11"/>
    <col min="2305" max="2305" width="4.7109375" style="11" customWidth="1"/>
    <col min="2306" max="2353" width="2.7109375" style="11" customWidth="1"/>
    <col min="2354" max="2560" width="11.42578125" style="11"/>
    <col min="2561" max="2561" width="4.7109375" style="11" customWidth="1"/>
    <col min="2562" max="2609" width="2.7109375" style="11" customWidth="1"/>
    <col min="2610" max="2816" width="11.42578125" style="11"/>
    <col min="2817" max="2817" width="4.7109375" style="11" customWidth="1"/>
    <col min="2818" max="2865" width="2.7109375" style="11" customWidth="1"/>
    <col min="2866" max="3072" width="11.42578125" style="11"/>
    <col min="3073" max="3073" width="4.7109375" style="11" customWidth="1"/>
    <col min="3074" max="3121" width="2.7109375" style="11" customWidth="1"/>
    <col min="3122" max="3328" width="11.42578125" style="11"/>
    <col min="3329" max="3329" width="4.7109375" style="11" customWidth="1"/>
    <col min="3330" max="3377" width="2.7109375" style="11" customWidth="1"/>
    <col min="3378" max="3584" width="11.42578125" style="11"/>
    <col min="3585" max="3585" width="4.7109375" style="11" customWidth="1"/>
    <col min="3586" max="3633" width="2.7109375" style="11" customWidth="1"/>
    <col min="3634" max="3840" width="11.42578125" style="11"/>
    <col min="3841" max="3841" width="4.7109375" style="11" customWidth="1"/>
    <col min="3842" max="3889" width="2.7109375" style="11" customWidth="1"/>
    <col min="3890" max="4096" width="11.42578125" style="11"/>
    <col min="4097" max="4097" width="4.7109375" style="11" customWidth="1"/>
    <col min="4098" max="4145" width="2.7109375" style="11" customWidth="1"/>
    <col min="4146" max="4352" width="11.42578125" style="11"/>
    <col min="4353" max="4353" width="4.7109375" style="11" customWidth="1"/>
    <col min="4354" max="4401" width="2.7109375" style="11" customWidth="1"/>
    <col min="4402" max="4608" width="11.42578125" style="11"/>
    <col min="4609" max="4609" width="4.7109375" style="11" customWidth="1"/>
    <col min="4610" max="4657" width="2.7109375" style="11" customWidth="1"/>
    <col min="4658" max="4864" width="11.42578125" style="11"/>
    <col min="4865" max="4865" width="4.7109375" style="11" customWidth="1"/>
    <col min="4866" max="4913" width="2.7109375" style="11" customWidth="1"/>
    <col min="4914" max="5120" width="11.42578125" style="11"/>
    <col min="5121" max="5121" width="4.7109375" style="11" customWidth="1"/>
    <col min="5122" max="5169" width="2.7109375" style="11" customWidth="1"/>
    <col min="5170" max="5376" width="11.42578125" style="11"/>
    <col min="5377" max="5377" width="4.7109375" style="11" customWidth="1"/>
    <col min="5378" max="5425" width="2.7109375" style="11" customWidth="1"/>
    <col min="5426" max="5632" width="11.42578125" style="11"/>
    <col min="5633" max="5633" width="4.7109375" style="11" customWidth="1"/>
    <col min="5634" max="5681" width="2.7109375" style="11" customWidth="1"/>
    <col min="5682" max="5888" width="11.42578125" style="11"/>
    <col min="5889" max="5889" width="4.7109375" style="11" customWidth="1"/>
    <col min="5890" max="5937" width="2.7109375" style="11" customWidth="1"/>
    <col min="5938" max="6144" width="11.42578125" style="11"/>
    <col min="6145" max="6145" width="4.7109375" style="11" customWidth="1"/>
    <col min="6146" max="6193" width="2.7109375" style="11" customWidth="1"/>
    <col min="6194" max="6400" width="11.42578125" style="11"/>
    <col min="6401" max="6401" width="4.7109375" style="11" customWidth="1"/>
    <col min="6402" max="6449" width="2.7109375" style="11" customWidth="1"/>
    <col min="6450" max="6656" width="11.42578125" style="11"/>
    <col min="6657" max="6657" width="4.7109375" style="11" customWidth="1"/>
    <col min="6658" max="6705" width="2.7109375" style="11" customWidth="1"/>
    <col min="6706" max="6912" width="11.42578125" style="11"/>
    <col min="6913" max="6913" width="4.7109375" style="11" customWidth="1"/>
    <col min="6914" max="6961" width="2.7109375" style="11" customWidth="1"/>
    <col min="6962" max="7168" width="11.42578125" style="11"/>
    <col min="7169" max="7169" width="4.7109375" style="11" customWidth="1"/>
    <col min="7170" max="7217" width="2.7109375" style="11" customWidth="1"/>
    <col min="7218" max="7424" width="11.42578125" style="11"/>
    <col min="7425" max="7425" width="4.7109375" style="11" customWidth="1"/>
    <col min="7426" max="7473" width="2.7109375" style="11" customWidth="1"/>
    <col min="7474" max="7680" width="11.42578125" style="11"/>
    <col min="7681" max="7681" width="4.7109375" style="11" customWidth="1"/>
    <col min="7682" max="7729" width="2.7109375" style="11" customWidth="1"/>
    <col min="7730" max="7936" width="11.42578125" style="11"/>
    <col min="7937" max="7937" width="4.7109375" style="11" customWidth="1"/>
    <col min="7938" max="7985" width="2.7109375" style="11" customWidth="1"/>
    <col min="7986" max="8192" width="11.42578125" style="11"/>
    <col min="8193" max="8193" width="4.7109375" style="11" customWidth="1"/>
    <col min="8194" max="8241" width="2.7109375" style="11" customWidth="1"/>
    <col min="8242" max="8448" width="11.42578125" style="11"/>
    <col min="8449" max="8449" width="4.7109375" style="11" customWidth="1"/>
    <col min="8450" max="8497" width="2.7109375" style="11" customWidth="1"/>
    <col min="8498" max="8704" width="11.42578125" style="11"/>
    <col min="8705" max="8705" width="4.7109375" style="11" customWidth="1"/>
    <col min="8706" max="8753" width="2.7109375" style="11" customWidth="1"/>
    <col min="8754" max="8960" width="11.42578125" style="11"/>
    <col min="8961" max="8961" width="4.7109375" style="11" customWidth="1"/>
    <col min="8962" max="9009" width="2.7109375" style="11" customWidth="1"/>
    <col min="9010" max="9216" width="11.42578125" style="11"/>
    <col min="9217" max="9217" width="4.7109375" style="11" customWidth="1"/>
    <col min="9218" max="9265" width="2.7109375" style="11" customWidth="1"/>
    <col min="9266" max="9472" width="11.42578125" style="11"/>
    <col min="9473" max="9473" width="4.7109375" style="11" customWidth="1"/>
    <col min="9474" max="9521" width="2.7109375" style="11" customWidth="1"/>
    <col min="9522" max="9728" width="11.42578125" style="11"/>
    <col min="9729" max="9729" width="4.7109375" style="11" customWidth="1"/>
    <col min="9730" max="9777" width="2.7109375" style="11" customWidth="1"/>
    <col min="9778" max="9984" width="11.42578125" style="11"/>
    <col min="9985" max="9985" width="4.7109375" style="11" customWidth="1"/>
    <col min="9986" max="10033" width="2.7109375" style="11" customWidth="1"/>
    <col min="10034" max="10240" width="11.42578125" style="11"/>
    <col min="10241" max="10241" width="4.7109375" style="11" customWidth="1"/>
    <col min="10242" max="10289" width="2.7109375" style="11" customWidth="1"/>
    <col min="10290" max="10496" width="11.42578125" style="11"/>
    <col min="10497" max="10497" width="4.7109375" style="11" customWidth="1"/>
    <col min="10498" max="10545" width="2.7109375" style="11" customWidth="1"/>
    <col min="10546" max="10752" width="11.42578125" style="11"/>
    <col min="10753" max="10753" width="4.7109375" style="11" customWidth="1"/>
    <col min="10754" max="10801" width="2.7109375" style="11" customWidth="1"/>
    <col min="10802" max="11008" width="11.42578125" style="11"/>
    <col min="11009" max="11009" width="4.7109375" style="11" customWidth="1"/>
    <col min="11010" max="11057" width="2.7109375" style="11" customWidth="1"/>
    <col min="11058" max="11264" width="11.42578125" style="11"/>
    <col min="11265" max="11265" width="4.7109375" style="11" customWidth="1"/>
    <col min="11266" max="11313" width="2.7109375" style="11" customWidth="1"/>
    <col min="11314" max="11520" width="11.42578125" style="11"/>
    <col min="11521" max="11521" width="4.7109375" style="11" customWidth="1"/>
    <col min="11522" max="11569" width="2.7109375" style="11" customWidth="1"/>
    <col min="11570" max="11776" width="11.42578125" style="11"/>
    <col min="11777" max="11777" width="4.7109375" style="11" customWidth="1"/>
    <col min="11778" max="11825" width="2.7109375" style="11" customWidth="1"/>
    <col min="11826" max="12032" width="11.42578125" style="11"/>
    <col min="12033" max="12033" width="4.7109375" style="11" customWidth="1"/>
    <col min="12034" max="12081" width="2.7109375" style="11" customWidth="1"/>
    <col min="12082" max="12288" width="11.42578125" style="11"/>
    <col min="12289" max="12289" width="4.7109375" style="11" customWidth="1"/>
    <col min="12290" max="12337" width="2.7109375" style="11" customWidth="1"/>
    <col min="12338" max="12544" width="11.42578125" style="11"/>
    <col min="12545" max="12545" width="4.7109375" style="11" customWidth="1"/>
    <col min="12546" max="12593" width="2.7109375" style="11" customWidth="1"/>
    <col min="12594" max="12800" width="11.42578125" style="11"/>
    <col min="12801" max="12801" width="4.7109375" style="11" customWidth="1"/>
    <col min="12802" max="12849" width="2.7109375" style="11" customWidth="1"/>
    <col min="12850" max="13056" width="11.42578125" style="11"/>
    <col min="13057" max="13057" width="4.7109375" style="11" customWidth="1"/>
    <col min="13058" max="13105" width="2.7109375" style="11" customWidth="1"/>
    <col min="13106" max="13312" width="11.42578125" style="11"/>
    <col min="13313" max="13313" width="4.7109375" style="11" customWidth="1"/>
    <col min="13314" max="13361" width="2.7109375" style="11" customWidth="1"/>
    <col min="13362" max="13568" width="11.42578125" style="11"/>
    <col min="13569" max="13569" width="4.7109375" style="11" customWidth="1"/>
    <col min="13570" max="13617" width="2.7109375" style="11" customWidth="1"/>
    <col min="13618" max="13824" width="11.42578125" style="11"/>
    <col min="13825" max="13825" width="4.7109375" style="11" customWidth="1"/>
    <col min="13826" max="13873" width="2.7109375" style="11" customWidth="1"/>
    <col min="13874" max="14080" width="11.42578125" style="11"/>
    <col min="14081" max="14081" width="4.7109375" style="11" customWidth="1"/>
    <col min="14082" max="14129" width="2.7109375" style="11" customWidth="1"/>
    <col min="14130" max="14336" width="11.42578125" style="11"/>
    <col min="14337" max="14337" width="4.7109375" style="11" customWidth="1"/>
    <col min="14338" max="14385" width="2.7109375" style="11" customWidth="1"/>
    <col min="14386" max="14592" width="11.42578125" style="11"/>
    <col min="14593" max="14593" width="4.7109375" style="11" customWidth="1"/>
    <col min="14594" max="14641" width="2.7109375" style="11" customWidth="1"/>
    <col min="14642" max="14848" width="11.42578125" style="11"/>
    <col min="14849" max="14849" width="4.7109375" style="11" customWidth="1"/>
    <col min="14850" max="14897" width="2.7109375" style="11" customWidth="1"/>
    <col min="14898" max="15104" width="11.42578125" style="11"/>
    <col min="15105" max="15105" width="4.7109375" style="11" customWidth="1"/>
    <col min="15106" max="15153" width="2.7109375" style="11" customWidth="1"/>
    <col min="15154" max="15360" width="11.42578125" style="11"/>
    <col min="15361" max="15361" width="4.7109375" style="11" customWidth="1"/>
    <col min="15362" max="15409" width="2.7109375" style="11" customWidth="1"/>
    <col min="15410" max="15616" width="11.42578125" style="11"/>
    <col min="15617" max="15617" width="4.7109375" style="11" customWidth="1"/>
    <col min="15618" max="15665" width="2.7109375" style="11" customWidth="1"/>
    <col min="15666" max="15872" width="11.42578125" style="11"/>
    <col min="15873" max="15873" width="4.7109375" style="11" customWidth="1"/>
    <col min="15874" max="15921" width="2.7109375" style="11" customWidth="1"/>
    <col min="15922" max="16128" width="11.42578125" style="11"/>
    <col min="16129" max="16129" width="4.7109375" style="11" customWidth="1"/>
    <col min="16130" max="16177" width="2.7109375" style="11" customWidth="1"/>
    <col min="16178" max="16384" width="11.42578125" style="11"/>
  </cols>
  <sheetData>
    <row r="1" spans="1:49" s="5" customFormat="1" ht="12" customHeight="1" x14ac:dyDescent="0.2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  <c r="G1" s="3"/>
      <c r="H1" s="3" t="s">
        <v>4</v>
      </c>
      <c r="I1" s="4"/>
      <c r="J1" s="2" t="s">
        <v>5</v>
      </c>
      <c r="K1" s="3"/>
      <c r="L1" s="3" t="s">
        <v>6</v>
      </c>
      <c r="M1" s="3"/>
      <c r="N1" s="3" t="s">
        <v>7</v>
      </c>
      <c r="O1" s="3"/>
      <c r="P1" s="3" t="s">
        <v>8</v>
      </c>
      <c r="Q1" s="4"/>
      <c r="R1" s="2" t="s">
        <v>9</v>
      </c>
      <c r="S1" s="3"/>
      <c r="T1" s="3" t="s">
        <v>10</v>
      </c>
      <c r="U1" s="3"/>
      <c r="V1" s="3" t="s">
        <v>11</v>
      </c>
      <c r="W1" s="3"/>
      <c r="X1" s="3" t="s">
        <v>12</v>
      </c>
      <c r="Y1" s="4"/>
      <c r="Z1" s="2" t="s">
        <v>13</v>
      </c>
      <c r="AA1" s="3"/>
      <c r="AB1" s="3" t="s">
        <v>14</v>
      </c>
      <c r="AC1" s="3"/>
      <c r="AD1" s="3" t="s">
        <v>15</v>
      </c>
      <c r="AE1" s="3"/>
      <c r="AF1" s="3" t="s">
        <v>16</v>
      </c>
      <c r="AG1" s="4"/>
      <c r="AH1" s="2" t="s">
        <v>17</v>
      </c>
      <c r="AI1" s="3"/>
      <c r="AJ1" s="3" t="s">
        <v>18</v>
      </c>
      <c r="AK1" s="3"/>
      <c r="AL1" s="3" t="s">
        <v>19</v>
      </c>
      <c r="AM1" s="3"/>
      <c r="AN1" s="3" t="s">
        <v>20</v>
      </c>
      <c r="AO1" s="4"/>
      <c r="AP1" s="2" t="s">
        <v>21</v>
      </c>
      <c r="AQ1" s="3"/>
      <c r="AR1" s="3" t="s">
        <v>22</v>
      </c>
      <c r="AS1" s="3"/>
      <c r="AT1" s="3" t="s">
        <v>23</v>
      </c>
      <c r="AU1" s="3"/>
      <c r="AV1" s="3" t="s">
        <v>24</v>
      </c>
      <c r="AW1" s="4"/>
    </row>
    <row r="2" spans="1:49" ht="12" customHeight="1" thickBot="1" x14ac:dyDescent="0.25">
      <c r="A2" s="6" t="s">
        <v>25</v>
      </c>
      <c r="B2" s="7" t="s">
        <v>26</v>
      </c>
      <c r="C2" s="8" t="s">
        <v>27</v>
      </c>
      <c r="D2" s="9" t="s">
        <v>26</v>
      </c>
      <c r="E2" s="8" t="s">
        <v>27</v>
      </c>
      <c r="F2" s="9" t="s">
        <v>26</v>
      </c>
      <c r="G2" s="8" t="s">
        <v>27</v>
      </c>
      <c r="H2" s="9" t="s">
        <v>26</v>
      </c>
      <c r="I2" s="10" t="s">
        <v>27</v>
      </c>
      <c r="J2" s="7" t="s">
        <v>26</v>
      </c>
      <c r="K2" s="8" t="s">
        <v>27</v>
      </c>
      <c r="L2" s="9" t="s">
        <v>26</v>
      </c>
      <c r="M2" s="8" t="s">
        <v>27</v>
      </c>
      <c r="N2" s="9" t="s">
        <v>26</v>
      </c>
      <c r="O2" s="8" t="s">
        <v>27</v>
      </c>
      <c r="P2" s="9" t="s">
        <v>26</v>
      </c>
      <c r="Q2" s="10" t="s">
        <v>27</v>
      </c>
      <c r="R2" s="7" t="s">
        <v>26</v>
      </c>
      <c r="S2" s="8" t="s">
        <v>27</v>
      </c>
      <c r="T2" s="9" t="s">
        <v>26</v>
      </c>
      <c r="U2" s="8" t="s">
        <v>27</v>
      </c>
      <c r="V2" s="9" t="s">
        <v>26</v>
      </c>
      <c r="W2" s="8" t="s">
        <v>27</v>
      </c>
      <c r="X2" s="9" t="s">
        <v>26</v>
      </c>
      <c r="Y2" s="10" t="s">
        <v>27</v>
      </c>
      <c r="Z2" s="7" t="s">
        <v>26</v>
      </c>
      <c r="AA2" s="8" t="s">
        <v>27</v>
      </c>
      <c r="AB2" s="9" t="s">
        <v>26</v>
      </c>
      <c r="AC2" s="8" t="s">
        <v>27</v>
      </c>
      <c r="AD2" s="9" t="s">
        <v>26</v>
      </c>
      <c r="AE2" s="8" t="s">
        <v>27</v>
      </c>
      <c r="AF2" s="9" t="s">
        <v>26</v>
      </c>
      <c r="AG2" s="10" t="s">
        <v>27</v>
      </c>
      <c r="AH2" s="7" t="s">
        <v>26</v>
      </c>
      <c r="AI2" s="8" t="s">
        <v>27</v>
      </c>
      <c r="AJ2" s="9" t="s">
        <v>26</v>
      </c>
      <c r="AK2" s="8" t="s">
        <v>27</v>
      </c>
      <c r="AL2" s="9" t="s">
        <v>26</v>
      </c>
      <c r="AM2" s="8" t="s">
        <v>27</v>
      </c>
      <c r="AN2" s="9" t="s">
        <v>26</v>
      </c>
      <c r="AO2" s="10" t="s">
        <v>27</v>
      </c>
      <c r="AP2" s="7" t="s">
        <v>26</v>
      </c>
      <c r="AQ2" s="8" t="s">
        <v>27</v>
      </c>
      <c r="AR2" s="9" t="s">
        <v>26</v>
      </c>
      <c r="AS2" s="8" t="s">
        <v>27</v>
      </c>
      <c r="AT2" s="9" t="s">
        <v>26</v>
      </c>
      <c r="AU2" s="8" t="s">
        <v>27</v>
      </c>
      <c r="AV2" s="9" t="s">
        <v>26</v>
      </c>
      <c r="AW2" s="10" t="s">
        <v>27</v>
      </c>
    </row>
    <row r="3" spans="1:49" ht="6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2" customHeight="1" x14ac:dyDescent="0.2">
      <c r="A4" s="13" t="s">
        <v>28</v>
      </c>
      <c r="B4" s="14">
        <v>1</v>
      </c>
      <c r="C4" s="15">
        <v>1</v>
      </c>
      <c r="D4" s="16">
        <v>1</v>
      </c>
      <c r="E4" s="17">
        <v>2</v>
      </c>
      <c r="F4" s="16">
        <v>1</v>
      </c>
      <c r="G4" s="17">
        <v>3</v>
      </c>
      <c r="H4" s="16">
        <v>1</v>
      </c>
      <c r="I4" s="18">
        <v>4</v>
      </c>
      <c r="J4" s="19">
        <v>4</v>
      </c>
      <c r="K4" s="20">
        <v>2</v>
      </c>
      <c r="L4" s="19">
        <v>2</v>
      </c>
      <c r="M4" s="20">
        <v>1</v>
      </c>
      <c r="N4" s="19">
        <v>3</v>
      </c>
      <c r="O4" s="20">
        <v>4</v>
      </c>
      <c r="P4" s="19">
        <v>1</v>
      </c>
      <c r="Q4" s="21">
        <v>3</v>
      </c>
      <c r="R4" s="22">
        <v>3</v>
      </c>
      <c r="S4" s="23">
        <v>4</v>
      </c>
      <c r="T4" s="22">
        <v>4</v>
      </c>
      <c r="U4" s="23">
        <v>3</v>
      </c>
      <c r="V4" s="22">
        <v>2</v>
      </c>
      <c r="W4" s="23">
        <v>2</v>
      </c>
      <c r="X4" s="22">
        <v>1</v>
      </c>
      <c r="Y4" s="24">
        <v>1</v>
      </c>
      <c r="Z4" s="22">
        <v>2</v>
      </c>
      <c r="AA4" s="23">
        <v>3</v>
      </c>
      <c r="AB4" s="22">
        <v>3</v>
      </c>
      <c r="AC4" s="23">
        <v>4</v>
      </c>
      <c r="AD4" s="22">
        <v>4</v>
      </c>
      <c r="AE4" s="23">
        <v>1</v>
      </c>
      <c r="AF4" s="22">
        <v>1</v>
      </c>
      <c r="AG4" s="24">
        <v>2</v>
      </c>
      <c r="AH4" s="14">
        <v>1</v>
      </c>
      <c r="AI4" s="15">
        <v>1</v>
      </c>
      <c r="AJ4" s="16">
        <v>1</v>
      </c>
      <c r="AK4" s="17">
        <v>2</v>
      </c>
      <c r="AL4" s="16">
        <v>1</v>
      </c>
      <c r="AM4" s="17">
        <v>3</v>
      </c>
      <c r="AN4" s="16">
        <v>1</v>
      </c>
      <c r="AO4" s="18">
        <v>4</v>
      </c>
      <c r="AP4" s="25">
        <v>1</v>
      </c>
      <c r="AQ4" s="17">
        <v>1</v>
      </c>
      <c r="AR4" s="16">
        <v>4</v>
      </c>
      <c r="AS4" s="17">
        <v>2</v>
      </c>
      <c r="AT4" s="16">
        <v>5</v>
      </c>
      <c r="AU4" s="17">
        <v>3</v>
      </c>
      <c r="AV4" s="16">
        <v>4</v>
      </c>
      <c r="AW4" s="18">
        <v>4</v>
      </c>
    </row>
    <row r="5" spans="1:49" ht="12" customHeight="1" x14ac:dyDescent="0.2">
      <c r="A5" s="26" t="s">
        <v>29</v>
      </c>
      <c r="B5" s="27">
        <v>2</v>
      </c>
      <c r="C5" s="28">
        <v>1</v>
      </c>
      <c r="D5" s="29">
        <v>2</v>
      </c>
      <c r="E5" s="30">
        <v>2</v>
      </c>
      <c r="F5" s="29">
        <v>2</v>
      </c>
      <c r="G5" s="30">
        <v>3</v>
      </c>
      <c r="H5" s="29">
        <v>2</v>
      </c>
      <c r="I5" s="31">
        <v>4</v>
      </c>
      <c r="J5" s="32">
        <v>3</v>
      </c>
      <c r="K5" s="33">
        <v>2</v>
      </c>
      <c r="L5" s="32">
        <v>1</v>
      </c>
      <c r="M5" s="33">
        <v>1</v>
      </c>
      <c r="N5" s="32">
        <v>4</v>
      </c>
      <c r="O5" s="33">
        <v>4</v>
      </c>
      <c r="P5" s="32">
        <v>2</v>
      </c>
      <c r="Q5" s="34">
        <v>3</v>
      </c>
      <c r="R5" s="35">
        <v>4</v>
      </c>
      <c r="S5" s="36">
        <v>4</v>
      </c>
      <c r="T5" s="35">
        <v>3</v>
      </c>
      <c r="U5" s="36">
        <v>3</v>
      </c>
      <c r="V5" s="35">
        <v>1</v>
      </c>
      <c r="W5" s="36">
        <v>2</v>
      </c>
      <c r="X5" s="35">
        <v>2</v>
      </c>
      <c r="Y5" s="37">
        <v>1</v>
      </c>
      <c r="Z5" s="35">
        <v>1</v>
      </c>
      <c r="AA5" s="36">
        <v>3</v>
      </c>
      <c r="AB5" s="35">
        <v>4</v>
      </c>
      <c r="AC5" s="36">
        <v>4</v>
      </c>
      <c r="AD5" s="35">
        <v>3</v>
      </c>
      <c r="AE5" s="36">
        <v>1</v>
      </c>
      <c r="AF5" s="35">
        <v>2</v>
      </c>
      <c r="AG5" s="37">
        <v>2</v>
      </c>
      <c r="AH5" s="27">
        <v>2</v>
      </c>
      <c r="AI5" s="28">
        <v>1</v>
      </c>
      <c r="AJ5" s="29">
        <v>2</v>
      </c>
      <c r="AK5" s="30">
        <v>2</v>
      </c>
      <c r="AL5" s="29">
        <v>2</v>
      </c>
      <c r="AM5" s="30">
        <v>3</v>
      </c>
      <c r="AN5" s="29">
        <v>2</v>
      </c>
      <c r="AO5" s="31">
        <v>4</v>
      </c>
      <c r="AP5" s="38">
        <v>2</v>
      </c>
      <c r="AQ5" s="30">
        <v>2</v>
      </c>
      <c r="AR5" s="29">
        <v>1</v>
      </c>
      <c r="AS5" s="30">
        <v>1</v>
      </c>
      <c r="AT5" s="29">
        <v>3</v>
      </c>
      <c r="AU5" s="30">
        <v>4</v>
      </c>
      <c r="AV5" s="29">
        <v>3</v>
      </c>
      <c r="AW5" s="31">
        <v>3</v>
      </c>
    </row>
    <row r="6" spans="1:49" ht="12" customHeight="1" x14ac:dyDescent="0.2">
      <c r="A6" s="26" t="s">
        <v>30</v>
      </c>
      <c r="B6" s="27">
        <v>3</v>
      </c>
      <c r="C6" s="28">
        <v>1</v>
      </c>
      <c r="D6" s="29">
        <v>3</v>
      </c>
      <c r="E6" s="30">
        <v>2</v>
      </c>
      <c r="F6" s="29">
        <v>3</v>
      </c>
      <c r="G6" s="30">
        <v>3</v>
      </c>
      <c r="H6" s="29">
        <v>3</v>
      </c>
      <c r="I6" s="31">
        <v>4</v>
      </c>
      <c r="J6" s="32">
        <v>2</v>
      </c>
      <c r="K6" s="33">
        <v>2</v>
      </c>
      <c r="L6" s="32">
        <v>4</v>
      </c>
      <c r="M6" s="33">
        <v>1</v>
      </c>
      <c r="N6" s="32">
        <v>1</v>
      </c>
      <c r="O6" s="33">
        <v>4</v>
      </c>
      <c r="P6" s="32">
        <v>3</v>
      </c>
      <c r="Q6" s="34">
        <v>3</v>
      </c>
      <c r="R6" s="35">
        <v>1</v>
      </c>
      <c r="S6" s="36">
        <v>4</v>
      </c>
      <c r="T6" s="35">
        <v>2</v>
      </c>
      <c r="U6" s="36">
        <v>3</v>
      </c>
      <c r="V6" s="35">
        <v>4</v>
      </c>
      <c r="W6" s="36">
        <v>2</v>
      </c>
      <c r="X6" s="35">
        <v>3</v>
      </c>
      <c r="Y6" s="37">
        <v>1</v>
      </c>
      <c r="Z6" s="35">
        <v>4</v>
      </c>
      <c r="AA6" s="36">
        <v>3</v>
      </c>
      <c r="AB6" s="35">
        <v>1</v>
      </c>
      <c r="AC6" s="36">
        <v>4</v>
      </c>
      <c r="AD6" s="35">
        <v>2</v>
      </c>
      <c r="AE6" s="36">
        <v>1</v>
      </c>
      <c r="AF6" s="35">
        <v>3</v>
      </c>
      <c r="AG6" s="37">
        <v>2</v>
      </c>
      <c r="AH6" s="27">
        <v>3</v>
      </c>
      <c r="AI6" s="28">
        <v>1</v>
      </c>
      <c r="AJ6" s="29">
        <v>3</v>
      </c>
      <c r="AK6" s="30">
        <v>2</v>
      </c>
      <c r="AL6" s="29">
        <v>3</v>
      </c>
      <c r="AM6" s="30">
        <v>3</v>
      </c>
      <c r="AN6" s="29">
        <v>3</v>
      </c>
      <c r="AO6" s="31">
        <v>4</v>
      </c>
      <c r="AP6" s="38">
        <v>3</v>
      </c>
      <c r="AQ6" s="30">
        <v>3</v>
      </c>
      <c r="AR6" s="29">
        <v>3</v>
      </c>
      <c r="AS6" s="30">
        <v>4</v>
      </c>
      <c r="AT6" s="29">
        <v>1</v>
      </c>
      <c r="AU6" s="30">
        <v>1</v>
      </c>
      <c r="AV6" s="29">
        <v>2</v>
      </c>
      <c r="AW6" s="31">
        <v>2</v>
      </c>
    </row>
    <row r="7" spans="1:49" ht="12" customHeight="1" x14ac:dyDescent="0.2">
      <c r="A7" s="26" t="s">
        <v>31</v>
      </c>
      <c r="B7" s="27">
        <v>4</v>
      </c>
      <c r="C7" s="28">
        <v>1</v>
      </c>
      <c r="D7" s="29">
        <v>4</v>
      </c>
      <c r="E7" s="30">
        <v>2</v>
      </c>
      <c r="F7" s="29">
        <v>4</v>
      </c>
      <c r="G7" s="30">
        <v>3</v>
      </c>
      <c r="H7" s="29">
        <v>4</v>
      </c>
      <c r="I7" s="31">
        <v>4</v>
      </c>
      <c r="J7" s="32">
        <v>1</v>
      </c>
      <c r="K7" s="33">
        <v>2</v>
      </c>
      <c r="L7" s="32">
        <v>3</v>
      </c>
      <c r="M7" s="33">
        <v>1</v>
      </c>
      <c r="N7" s="32">
        <v>2</v>
      </c>
      <c r="O7" s="33">
        <v>4</v>
      </c>
      <c r="P7" s="32">
        <v>4</v>
      </c>
      <c r="Q7" s="34">
        <v>3</v>
      </c>
      <c r="R7" s="35">
        <v>2</v>
      </c>
      <c r="S7" s="36">
        <v>4</v>
      </c>
      <c r="T7" s="35">
        <v>1</v>
      </c>
      <c r="U7" s="36">
        <v>3</v>
      </c>
      <c r="V7" s="35">
        <v>3</v>
      </c>
      <c r="W7" s="36">
        <v>2</v>
      </c>
      <c r="X7" s="35">
        <v>4</v>
      </c>
      <c r="Y7" s="37">
        <v>1</v>
      </c>
      <c r="Z7" s="35">
        <v>3</v>
      </c>
      <c r="AA7" s="36">
        <v>3</v>
      </c>
      <c r="AB7" s="35">
        <v>2</v>
      </c>
      <c r="AC7" s="36">
        <v>4</v>
      </c>
      <c r="AD7" s="35">
        <v>1</v>
      </c>
      <c r="AE7" s="36">
        <v>1</v>
      </c>
      <c r="AF7" s="35">
        <v>4</v>
      </c>
      <c r="AG7" s="37">
        <v>2</v>
      </c>
      <c r="AH7" s="27">
        <v>4</v>
      </c>
      <c r="AI7" s="28">
        <v>1</v>
      </c>
      <c r="AJ7" s="29">
        <v>4</v>
      </c>
      <c r="AK7" s="30">
        <v>2</v>
      </c>
      <c r="AL7" s="29">
        <v>4</v>
      </c>
      <c r="AM7" s="30">
        <v>3</v>
      </c>
      <c r="AN7" s="29">
        <v>4</v>
      </c>
      <c r="AO7" s="31">
        <v>4</v>
      </c>
      <c r="AP7" s="38">
        <v>4</v>
      </c>
      <c r="AQ7" s="30">
        <v>4</v>
      </c>
      <c r="AR7" s="29">
        <v>5</v>
      </c>
      <c r="AS7" s="30">
        <v>3</v>
      </c>
      <c r="AT7" s="29">
        <v>4</v>
      </c>
      <c r="AU7" s="30">
        <v>2</v>
      </c>
      <c r="AV7" s="29">
        <v>1</v>
      </c>
      <c r="AW7" s="31">
        <v>1</v>
      </c>
    </row>
    <row r="8" spans="1:49" ht="7.5" customHeight="1" x14ac:dyDescent="0.2">
      <c r="A8" s="26"/>
      <c r="B8" s="39"/>
      <c r="C8" s="40"/>
      <c r="D8" s="41"/>
      <c r="E8" s="41"/>
      <c r="F8" s="41"/>
      <c r="G8" s="41"/>
      <c r="H8" s="41"/>
      <c r="I8" s="42"/>
      <c r="J8" s="43"/>
      <c r="K8" s="44"/>
      <c r="L8" s="44"/>
      <c r="M8" s="44"/>
      <c r="N8" s="44"/>
      <c r="O8" s="44"/>
      <c r="P8" s="44"/>
      <c r="Q8" s="45"/>
      <c r="R8" s="46"/>
      <c r="S8" s="41"/>
      <c r="T8" s="41"/>
      <c r="U8" s="41"/>
      <c r="V8" s="41"/>
      <c r="W8" s="41"/>
      <c r="X8" s="41"/>
      <c r="Y8" s="42"/>
      <c r="Z8" s="46"/>
      <c r="AA8" s="41"/>
      <c r="AB8" s="41"/>
      <c r="AC8" s="41"/>
      <c r="AD8" s="41"/>
      <c r="AE8" s="41"/>
      <c r="AF8" s="41"/>
      <c r="AG8" s="42"/>
      <c r="AH8" s="46"/>
      <c r="AI8" s="41"/>
      <c r="AJ8" s="41"/>
      <c r="AK8" s="41"/>
      <c r="AL8" s="41"/>
      <c r="AM8" s="41"/>
      <c r="AN8" s="41"/>
      <c r="AO8" s="42"/>
      <c r="AP8" s="41"/>
      <c r="AQ8" s="41"/>
      <c r="AR8" s="41"/>
      <c r="AS8" s="41"/>
      <c r="AT8" s="41"/>
      <c r="AU8" s="41"/>
      <c r="AV8" s="41"/>
      <c r="AW8" s="42"/>
    </row>
    <row r="9" spans="1:49" ht="12" customHeight="1" x14ac:dyDescent="0.2">
      <c r="A9" s="26" t="s">
        <v>32</v>
      </c>
      <c r="B9" s="47">
        <v>1</v>
      </c>
      <c r="C9" s="48">
        <v>1</v>
      </c>
      <c r="D9" s="35">
        <v>1</v>
      </c>
      <c r="E9" s="36">
        <v>2</v>
      </c>
      <c r="F9" s="35">
        <v>1</v>
      </c>
      <c r="G9" s="36">
        <v>3</v>
      </c>
      <c r="H9" s="35">
        <v>1</v>
      </c>
      <c r="I9" s="37">
        <v>4</v>
      </c>
      <c r="J9" s="29">
        <v>4</v>
      </c>
      <c r="K9" s="30">
        <v>2</v>
      </c>
      <c r="L9" s="29">
        <v>2</v>
      </c>
      <c r="M9" s="30">
        <v>1</v>
      </c>
      <c r="N9" s="29">
        <v>3</v>
      </c>
      <c r="O9" s="30">
        <v>4</v>
      </c>
      <c r="P9" s="29">
        <v>1</v>
      </c>
      <c r="Q9" s="31">
        <v>3</v>
      </c>
      <c r="R9" s="49">
        <v>3</v>
      </c>
      <c r="S9" s="50">
        <v>4</v>
      </c>
      <c r="T9" s="49">
        <v>4</v>
      </c>
      <c r="U9" s="50">
        <v>3</v>
      </c>
      <c r="V9" s="49">
        <v>2</v>
      </c>
      <c r="W9" s="50">
        <v>2</v>
      </c>
      <c r="X9" s="49">
        <v>1</v>
      </c>
      <c r="Y9" s="51">
        <v>1</v>
      </c>
      <c r="Z9" s="49">
        <v>2</v>
      </c>
      <c r="AA9" s="50">
        <v>3</v>
      </c>
      <c r="AB9" s="49">
        <v>3</v>
      </c>
      <c r="AC9" s="50">
        <v>4</v>
      </c>
      <c r="AD9" s="49">
        <v>4</v>
      </c>
      <c r="AE9" s="50">
        <v>1</v>
      </c>
      <c r="AF9" s="49">
        <v>1</v>
      </c>
      <c r="AG9" s="51">
        <v>2</v>
      </c>
      <c r="AH9" s="47">
        <v>5</v>
      </c>
      <c r="AI9" s="48">
        <v>1</v>
      </c>
      <c r="AJ9" s="35">
        <v>5</v>
      </c>
      <c r="AK9" s="36">
        <v>2</v>
      </c>
      <c r="AL9" s="35">
        <v>5</v>
      </c>
      <c r="AM9" s="36">
        <v>3</v>
      </c>
      <c r="AN9" s="35">
        <v>5</v>
      </c>
      <c r="AO9" s="37">
        <v>4</v>
      </c>
      <c r="AP9" s="38">
        <v>2</v>
      </c>
      <c r="AQ9" s="30">
        <v>1</v>
      </c>
      <c r="AR9" s="29">
        <v>5</v>
      </c>
      <c r="AS9" s="30">
        <v>4</v>
      </c>
      <c r="AT9" s="29">
        <v>1</v>
      </c>
      <c r="AU9" s="30">
        <v>3</v>
      </c>
      <c r="AV9" s="29">
        <v>5</v>
      </c>
      <c r="AW9" s="31">
        <v>2</v>
      </c>
    </row>
    <row r="10" spans="1:49" ht="12" customHeight="1" x14ac:dyDescent="0.2">
      <c r="A10" s="26" t="s">
        <v>33</v>
      </c>
      <c r="B10" s="47">
        <v>2</v>
      </c>
      <c r="C10" s="48">
        <v>1</v>
      </c>
      <c r="D10" s="35">
        <v>2</v>
      </c>
      <c r="E10" s="36">
        <v>2</v>
      </c>
      <c r="F10" s="35">
        <v>2</v>
      </c>
      <c r="G10" s="36">
        <v>3</v>
      </c>
      <c r="H10" s="35">
        <v>2</v>
      </c>
      <c r="I10" s="37">
        <v>4</v>
      </c>
      <c r="J10" s="29">
        <v>3</v>
      </c>
      <c r="K10" s="30">
        <v>2</v>
      </c>
      <c r="L10" s="29">
        <v>1</v>
      </c>
      <c r="M10" s="30">
        <v>1</v>
      </c>
      <c r="N10" s="29">
        <v>4</v>
      </c>
      <c r="O10" s="30">
        <v>4</v>
      </c>
      <c r="P10" s="29">
        <v>2</v>
      </c>
      <c r="Q10" s="31">
        <v>3</v>
      </c>
      <c r="R10" s="49">
        <v>4</v>
      </c>
      <c r="S10" s="50">
        <v>4</v>
      </c>
      <c r="T10" s="49">
        <v>3</v>
      </c>
      <c r="U10" s="50">
        <v>3</v>
      </c>
      <c r="V10" s="49">
        <v>1</v>
      </c>
      <c r="W10" s="50">
        <v>2</v>
      </c>
      <c r="X10" s="49">
        <v>2</v>
      </c>
      <c r="Y10" s="51">
        <v>1</v>
      </c>
      <c r="Z10" s="49">
        <v>1</v>
      </c>
      <c r="AA10" s="50">
        <v>3</v>
      </c>
      <c r="AB10" s="49">
        <v>4</v>
      </c>
      <c r="AC10" s="50">
        <v>4</v>
      </c>
      <c r="AD10" s="49">
        <v>3</v>
      </c>
      <c r="AE10" s="50">
        <v>1</v>
      </c>
      <c r="AF10" s="49">
        <v>2</v>
      </c>
      <c r="AG10" s="51">
        <v>2</v>
      </c>
      <c r="AH10" s="47">
        <v>6</v>
      </c>
      <c r="AI10" s="48">
        <v>1</v>
      </c>
      <c r="AJ10" s="35">
        <v>6</v>
      </c>
      <c r="AK10" s="36">
        <v>2</v>
      </c>
      <c r="AL10" s="35">
        <v>6</v>
      </c>
      <c r="AM10" s="36">
        <v>3</v>
      </c>
      <c r="AN10" s="35">
        <v>6</v>
      </c>
      <c r="AO10" s="37">
        <v>4</v>
      </c>
      <c r="AP10" s="38">
        <v>3</v>
      </c>
      <c r="AQ10" s="30">
        <v>4</v>
      </c>
      <c r="AR10" s="29">
        <v>2</v>
      </c>
      <c r="AS10" s="30">
        <v>1</v>
      </c>
      <c r="AT10" s="29">
        <v>4</v>
      </c>
      <c r="AU10" s="30">
        <v>4</v>
      </c>
      <c r="AV10" s="29">
        <v>4</v>
      </c>
      <c r="AW10" s="31">
        <v>3</v>
      </c>
    </row>
    <row r="11" spans="1:49" ht="12" customHeight="1" x14ac:dyDescent="0.2">
      <c r="A11" s="26" t="s">
        <v>34</v>
      </c>
      <c r="B11" s="47">
        <v>3</v>
      </c>
      <c r="C11" s="48">
        <v>1</v>
      </c>
      <c r="D11" s="35">
        <v>3</v>
      </c>
      <c r="E11" s="36">
        <v>2</v>
      </c>
      <c r="F11" s="35">
        <v>3</v>
      </c>
      <c r="G11" s="36">
        <v>3</v>
      </c>
      <c r="H11" s="35">
        <v>3</v>
      </c>
      <c r="I11" s="37">
        <v>4</v>
      </c>
      <c r="J11" s="29">
        <v>2</v>
      </c>
      <c r="K11" s="30">
        <v>2</v>
      </c>
      <c r="L11" s="29">
        <v>4</v>
      </c>
      <c r="M11" s="30">
        <v>1</v>
      </c>
      <c r="N11" s="29">
        <v>1</v>
      </c>
      <c r="O11" s="30">
        <v>4</v>
      </c>
      <c r="P11" s="29">
        <v>3</v>
      </c>
      <c r="Q11" s="31">
        <v>3</v>
      </c>
      <c r="R11" s="49">
        <v>1</v>
      </c>
      <c r="S11" s="50">
        <v>4</v>
      </c>
      <c r="T11" s="49">
        <v>2</v>
      </c>
      <c r="U11" s="50">
        <v>3</v>
      </c>
      <c r="V11" s="49">
        <v>4</v>
      </c>
      <c r="W11" s="50">
        <v>2</v>
      </c>
      <c r="X11" s="49">
        <v>3</v>
      </c>
      <c r="Y11" s="51">
        <v>1</v>
      </c>
      <c r="Z11" s="49">
        <v>4</v>
      </c>
      <c r="AA11" s="50">
        <v>3</v>
      </c>
      <c r="AB11" s="49">
        <v>1</v>
      </c>
      <c r="AC11" s="50">
        <v>4</v>
      </c>
      <c r="AD11" s="49">
        <v>2</v>
      </c>
      <c r="AE11" s="50">
        <v>1</v>
      </c>
      <c r="AF11" s="49">
        <v>3</v>
      </c>
      <c r="AG11" s="51">
        <v>2</v>
      </c>
      <c r="AH11" s="47">
        <v>7</v>
      </c>
      <c r="AI11" s="48">
        <v>1</v>
      </c>
      <c r="AJ11" s="35">
        <v>7</v>
      </c>
      <c r="AK11" s="36">
        <v>2</v>
      </c>
      <c r="AL11" s="35">
        <v>7</v>
      </c>
      <c r="AM11" s="36">
        <v>3</v>
      </c>
      <c r="AN11" s="35">
        <v>7</v>
      </c>
      <c r="AO11" s="37">
        <v>4</v>
      </c>
      <c r="AP11" s="38">
        <v>4</v>
      </c>
      <c r="AQ11" s="30">
        <v>3</v>
      </c>
      <c r="AR11" s="29">
        <v>4</v>
      </c>
      <c r="AS11" s="30">
        <v>4</v>
      </c>
      <c r="AT11" s="29">
        <v>2</v>
      </c>
      <c r="AU11" s="30">
        <v>1</v>
      </c>
      <c r="AV11" s="29">
        <v>3</v>
      </c>
      <c r="AW11" s="31">
        <v>4</v>
      </c>
    </row>
    <row r="12" spans="1:49" ht="12" customHeight="1" x14ac:dyDescent="0.2">
      <c r="A12" s="26" t="s">
        <v>35</v>
      </c>
      <c r="B12" s="47">
        <v>4</v>
      </c>
      <c r="C12" s="48">
        <v>1</v>
      </c>
      <c r="D12" s="35">
        <v>4</v>
      </c>
      <c r="E12" s="36">
        <v>2</v>
      </c>
      <c r="F12" s="35">
        <v>4</v>
      </c>
      <c r="G12" s="36">
        <v>3</v>
      </c>
      <c r="H12" s="35">
        <v>4</v>
      </c>
      <c r="I12" s="37">
        <v>4</v>
      </c>
      <c r="J12" s="29">
        <v>1</v>
      </c>
      <c r="K12" s="30">
        <v>2</v>
      </c>
      <c r="L12" s="29">
        <v>3</v>
      </c>
      <c r="M12" s="30">
        <v>1</v>
      </c>
      <c r="N12" s="29">
        <v>2</v>
      </c>
      <c r="O12" s="30">
        <v>4</v>
      </c>
      <c r="P12" s="29">
        <v>4</v>
      </c>
      <c r="Q12" s="31">
        <v>3</v>
      </c>
      <c r="R12" s="49">
        <v>2</v>
      </c>
      <c r="S12" s="50">
        <v>4</v>
      </c>
      <c r="T12" s="49">
        <v>1</v>
      </c>
      <c r="U12" s="50">
        <v>3</v>
      </c>
      <c r="V12" s="49">
        <v>3</v>
      </c>
      <c r="W12" s="50">
        <v>2</v>
      </c>
      <c r="X12" s="49">
        <v>4</v>
      </c>
      <c r="Y12" s="51">
        <v>1</v>
      </c>
      <c r="Z12" s="49">
        <v>3</v>
      </c>
      <c r="AA12" s="50">
        <v>3</v>
      </c>
      <c r="AB12" s="49">
        <v>2</v>
      </c>
      <c r="AC12" s="50">
        <v>4</v>
      </c>
      <c r="AD12" s="49">
        <v>1</v>
      </c>
      <c r="AE12" s="50">
        <v>1</v>
      </c>
      <c r="AF12" s="49">
        <v>4</v>
      </c>
      <c r="AG12" s="51">
        <v>2</v>
      </c>
      <c r="AH12" s="47">
        <v>8</v>
      </c>
      <c r="AI12" s="48">
        <v>1</v>
      </c>
      <c r="AJ12" s="35">
        <v>8</v>
      </c>
      <c r="AK12" s="36">
        <v>2</v>
      </c>
      <c r="AL12" s="35">
        <v>8</v>
      </c>
      <c r="AM12" s="36">
        <v>3</v>
      </c>
      <c r="AN12" s="35">
        <v>8</v>
      </c>
      <c r="AO12" s="37">
        <v>4</v>
      </c>
      <c r="AP12" s="38">
        <v>5</v>
      </c>
      <c r="AQ12" s="30">
        <v>2</v>
      </c>
      <c r="AR12" s="29">
        <v>1</v>
      </c>
      <c r="AS12" s="30">
        <v>3</v>
      </c>
      <c r="AT12" s="29">
        <v>5</v>
      </c>
      <c r="AU12" s="30">
        <v>4</v>
      </c>
      <c r="AV12" s="29">
        <v>2</v>
      </c>
      <c r="AW12" s="31">
        <v>1</v>
      </c>
    </row>
    <row r="13" spans="1:49" ht="7.5" customHeight="1" x14ac:dyDescent="0.2">
      <c r="A13" s="26"/>
      <c r="B13" s="39"/>
      <c r="C13" s="40"/>
      <c r="D13" s="41"/>
      <c r="E13" s="41"/>
      <c r="F13" s="41"/>
      <c r="G13" s="41"/>
      <c r="H13" s="41"/>
      <c r="I13" s="42"/>
      <c r="J13" s="46"/>
      <c r="K13" s="41"/>
      <c r="L13" s="41"/>
      <c r="M13" s="41"/>
      <c r="N13" s="41"/>
      <c r="O13" s="41"/>
      <c r="P13" s="41"/>
      <c r="Q13" s="42"/>
      <c r="R13" s="46"/>
      <c r="S13" s="41"/>
      <c r="T13" s="41"/>
      <c r="U13" s="41"/>
      <c r="V13" s="41"/>
      <c r="W13" s="41"/>
      <c r="X13" s="41"/>
      <c r="Y13" s="42"/>
      <c r="Z13" s="46"/>
      <c r="AA13" s="41"/>
      <c r="AB13" s="41"/>
      <c r="AC13" s="41"/>
      <c r="AD13" s="41"/>
      <c r="AE13" s="41"/>
      <c r="AF13" s="41"/>
      <c r="AG13" s="42"/>
      <c r="AH13" s="52"/>
      <c r="AI13" s="41"/>
      <c r="AJ13" s="41"/>
      <c r="AK13" s="41"/>
      <c r="AL13" s="41"/>
      <c r="AM13" s="41"/>
      <c r="AN13" s="41"/>
      <c r="AO13" s="42"/>
      <c r="AP13" s="41"/>
      <c r="AQ13" s="41"/>
      <c r="AR13" s="41"/>
      <c r="AS13" s="41"/>
      <c r="AT13" s="41"/>
      <c r="AU13" s="41"/>
      <c r="AV13" s="41"/>
      <c r="AW13" s="42"/>
    </row>
    <row r="14" spans="1:49" ht="12" customHeight="1" x14ac:dyDescent="0.2">
      <c r="A14" s="26" t="s">
        <v>36</v>
      </c>
      <c r="B14" s="53">
        <v>1</v>
      </c>
      <c r="C14" s="54">
        <v>1</v>
      </c>
      <c r="D14" s="49">
        <v>1</v>
      </c>
      <c r="E14" s="50">
        <v>2</v>
      </c>
      <c r="F14" s="49">
        <v>1</v>
      </c>
      <c r="G14" s="50">
        <v>3</v>
      </c>
      <c r="H14" s="49">
        <v>1</v>
      </c>
      <c r="I14" s="51">
        <v>4</v>
      </c>
      <c r="J14" s="35">
        <v>4</v>
      </c>
      <c r="K14" s="36">
        <v>2</v>
      </c>
      <c r="L14" s="35">
        <v>2</v>
      </c>
      <c r="M14" s="36">
        <v>1</v>
      </c>
      <c r="N14" s="35">
        <v>3</v>
      </c>
      <c r="O14" s="36">
        <v>4</v>
      </c>
      <c r="P14" s="35">
        <v>1</v>
      </c>
      <c r="Q14" s="37">
        <v>3</v>
      </c>
      <c r="R14" s="55">
        <v>3</v>
      </c>
      <c r="S14" s="56">
        <v>4</v>
      </c>
      <c r="T14" s="55">
        <v>4</v>
      </c>
      <c r="U14" s="56">
        <v>3</v>
      </c>
      <c r="V14" s="55">
        <v>2</v>
      </c>
      <c r="W14" s="56">
        <v>2</v>
      </c>
      <c r="X14" s="55">
        <v>1</v>
      </c>
      <c r="Y14" s="57">
        <v>1</v>
      </c>
      <c r="Z14" s="55">
        <v>2</v>
      </c>
      <c r="AA14" s="56">
        <v>3</v>
      </c>
      <c r="AB14" s="55">
        <v>3</v>
      </c>
      <c r="AC14" s="56">
        <v>4</v>
      </c>
      <c r="AD14" s="55">
        <v>4</v>
      </c>
      <c r="AE14" s="56">
        <v>1</v>
      </c>
      <c r="AF14" s="55">
        <v>1</v>
      </c>
      <c r="AG14" s="57">
        <v>2</v>
      </c>
      <c r="AH14" s="53">
        <v>9</v>
      </c>
      <c r="AI14" s="54">
        <v>1</v>
      </c>
      <c r="AJ14" s="49">
        <v>9</v>
      </c>
      <c r="AK14" s="50">
        <v>2</v>
      </c>
      <c r="AL14" s="49">
        <v>9</v>
      </c>
      <c r="AM14" s="50">
        <v>3</v>
      </c>
      <c r="AN14" s="49">
        <v>9</v>
      </c>
      <c r="AO14" s="51">
        <v>4</v>
      </c>
      <c r="AP14" s="38">
        <v>3</v>
      </c>
      <c r="AQ14" s="30">
        <v>1</v>
      </c>
      <c r="AR14" s="29">
        <v>1</v>
      </c>
      <c r="AS14" s="30">
        <v>4</v>
      </c>
      <c r="AT14" s="29">
        <v>2</v>
      </c>
      <c r="AU14" s="30">
        <v>3</v>
      </c>
      <c r="AV14" s="29">
        <v>1</v>
      </c>
      <c r="AW14" s="31">
        <v>2</v>
      </c>
    </row>
    <row r="15" spans="1:49" ht="12" customHeight="1" x14ac:dyDescent="0.2">
      <c r="A15" s="26" t="s">
        <v>37</v>
      </c>
      <c r="B15" s="53">
        <v>2</v>
      </c>
      <c r="C15" s="54">
        <v>1</v>
      </c>
      <c r="D15" s="49">
        <v>2</v>
      </c>
      <c r="E15" s="50">
        <v>2</v>
      </c>
      <c r="F15" s="49">
        <v>2</v>
      </c>
      <c r="G15" s="50">
        <v>3</v>
      </c>
      <c r="H15" s="49">
        <v>2</v>
      </c>
      <c r="I15" s="51">
        <v>4</v>
      </c>
      <c r="J15" s="35">
        <v>3</v>
      </c>
      <c r="K15" s="36">
        <v>2</v>
      </c>
      <c r="L15" s="35">
        <v>1</v>
      </c>
      <c r="M15" s="36">
        <v>1</v>
      </c>
      <c r="N15" s="35">
        <v>4</v>
      </c>
      <c r="O15" s="36">
        <v>4</v>
      </c>
      <c r="P15" s="35">
        <v>2</v>
      </c>
      <c r="Q15" s="37">
        <v>3</v>
      </c>
      <c r="R15" s="55">
        <v>4</v>
      </c>
      <c r="S15" s="56">
        <v>4</v>
      </c>
      <c r="T15" s="55">
        <v>3</v>
      </c>
      <c r="U15" s="56">
        <v>3</v>
      </c>
      <c r="V15" s="55">
        <v>1</v>
      </c>
      <c r="W15" s="56">
        <v>2</v>
      </c>
      <c r="X15" s="55">
        <v>2</v>
      </c>
      <c r="Y15" s="57">
        <v>1</v>
      </c>
      <c r="Z15" s="55">
        <v>1</v>
      </c>
      <c r="AA15" s="56">
        <v>3</v>
      </c>
      <c r="AB15" s="55">
        <v>4</v>
      </c>
      <c r="AC15" s="56">
        <v>4</v>
      </c>
      <c r="AD15" s="55">
        <v>3</v>
      </c>
      <c r="AE15" s="56">
        <v>1</v>
      </c>
      <c r="AF15" s="55">
        <v>2</v>
      </c>
      <c r="AG15" s="57">
        <v>2</v>
      </c>
      <c r="AH15" s="53">
        <v>10</v>
      </c>
      <c r="AI15" s="54">
        <v>1</v>
      </c>
      <c r="AJ15" s="49">
        <v>10</v>
      </c>
      <c r="AK15" s="50">
        <v>2</v>
      </c>
      <c r="AL15" s="49">
        <v>10</v>
      </c>
      <c r="AM15" s="50">
        <v>3</v>
      </c>
      <c r="AN15" s="49">
        <v>10</v>
      </c>
      <c r="AO15" s="51">
        <v>4</v>
      </c>
      <c r="AP15" s="38">
        <v>4</v>
      </c>
      <c r="AQ15" s="30">
        <v>2</v>
      </c>
      <c r="AR15" s="29">
        <v>3</v>
      </c>
      <c r="AS15" s="30">
        <v>1</v>
      </c>
      <c r="AT15" s="29">
        <v>5</v>
      </c>
      <c r="AU15" s="30">
        <v>2</v>
      </c>
      <c r="AV15" s="29">
        <v>5</v>
      </c>
      <c r="AW15" s="31">
        <v>3</v>
      </c>
    </row>
    <row r="16" spans="1:49" ht="12" customHeight="1" x14ac:dyDescent="0.2">
      <c r="A16" s="26" t="s">
        <v>38</v>
      </c>
      <c r="B16" s="53">
        <v>3</v>
      </c>
      <c r="C16" s="54">
        <v>1</v>
      </c>
      <c r="D16" s="49">
        <v>3</v>
      </c>
      <c r="E16" s="50">
        <v>2</v>
      </c>
      <c r="F16" s="49">
        <v>3</v>
      </c>
      <c r="G16" s="50">
        <v>3</v>
      </c>
      <c r="H16" s="49">
        <v>3</v>
      </c>
      <c r="I16" s="51">
        <v>4</v>
      </c>
      <c r="J16" s="35">
        <v>2</v>
      </c>
      <c r="K16" s="36">
        <v>2</v>
      </c>
      <c r="L16" s="35">
        <v>4</v>
      </c>
      <c r="M16" s="36">
        <v>1</v>
      </c>
      <c r="N16" s="35">
        <v>1</v>
      </c>
      <c r="O16" s="36">
        <v>4</v>
      </c>
      <c r="P16" s="35">
        <v>3</v>
      </c>
      <c r="Q16" s="37">
        <v>3</v>
      </c>
      <c r="R16" s="55">
        <v>1</v>
      </c>
      <c r="S16" s="56">
        <v>4</v>
      </c>
      <c r="T16" s="55">
        <v>2</v>
      </c>
      <c r="U16" s="56">
        <v>3</v>
      </c>
      <c r="V16" s="55">
        <v>4</v>
      </c>
      <c r="W16" s="56">
        <v>2</v>
      </c>
      <c r="X16" s="55">
        <v>3</v>
      </c>
      <c r="Y16" s="57">
        <v>1</v>
      </c>
      <c r="Z16" s="55">
        <v>4</v>
      </c>
      <c r="AA16" s="56">
        <v>3</v>
      </c>
      <c r="AB16" s="55">
        <v>1</v>
      </c>
      <c r="AC16" s="56">
        <v>4</v>
      </c>
      <c r="AD16" s="55">
        <v>2</v>
      </c>
      <c r="AE16" s="56">
        <v>1</v>
      </c>
      <c r="AF16" s="55">
        <v>3</v>
      </c>
      <c r="AG16" s="57">
        <v>2</v>
      </c>
      <c r="AH16" s="53">
        <v>11</v>
      </c>
      <c r="AI16" s="54">
        <v>1</v>
      </c>
      <c r="AJ16" s="49">
        <v>11</v>
      </c>
      <c r="AK16" s="50">
        <v>2</v>
      </c>
      <c r="AL16" s="49">
        <v>11</v>
      </c>
      <c r="AM16" s="50">
        <v>3</v>
      </c>
      <c r="AN16" s="49">
        <v>11</v>
      </c>
      <c r="AO16" s="51">
        <v>4</v>
      </c>
      <c r="AP16" s="38">
        <v>5</v>
      </c>
      <c r="AQ16" s="30">
        <v>3</v>
      </c>
      <c r="AR16" s="29">
        <v>5</v>
      </c>
      <c r="AS16" s="30">
        <v>2</v>
      </c>
      <c r="AT16" s="29">
        <v>3</v>
      </c>
      <c r="AU16" s="30">
        <v>1</v>
      </c>
      <c r="AV16" s="29">
        <v>4</v>
      </c>
      <c r="AW16" s="31">
        <v>2</v>
      </c>
    </row>
    <row r="17" spans="1:49" ht="12" customHeight="1" x14ac:dyDescent="0.2">
      <c r="A17" s="26" t="s">
        <v>39</v>
      </c>
      <c r="B17" s="53">
        <v>4</v>
      </c>
      <c r="C17" s="54">
        <v>1</v>
      </c>
      <c r="D17" s="49">
        <v>4</v>
      </c>
      <c r="E17" s="50">
        <v>2</v>
      </c>
      <c r="F17" s="49">
        <v>4</v>
      </c>
      <c r="G17" s="50">
        <v>3</v>
      </c>
      <c r="H17" s="49">
        <v>4</v>
      </c>
      <c r="I17" s="51">
        <v>4</v>
      </c>
      <c r="J17" s="35">
        <v>1</v>
      </c>
      <c r="K17" s="36">
        <v>2</v>
      </c>
      <c r="L17" s="35">
        <v>3</v>
      </c>
      <c r="M17" s="36">
        <v>1</v>
      </c>
      <c r="N17" s="35">
        <v>2</v>
      </c>
      <c r="O17" s="36">
        <v>4</v>
      </c>
      <c r="P17" s="35">
        <v>4</v>
      </c>
      <c r="Q17" s="37">
        <v>3</v>
      </c>
      <c r="R17" s="55">
        <v>2</v>
      </c>
      <c r="S17" s="56">
        <v>4</v>
      </c>
      <c r="T17" s="55">
        <v>1</v>
      </c>
      <c r="U17" s="56">
        <v>3</v>
      </c>
      <c r="V17" s="55">
        <v>3</v>
      </c>
      <c r="W17" s="56">
        <v>2</v>
      </c>
      <c r="X17" s="55">
        <v>4</v>
      </c>
      <c r="Y17" s="57">
        <v>1</v>
      </c>
      <c r="Z17" s="55">
        <v>3</v>
      </c>
      <c r="AA17" s="56">
        <v>3</v>
      </c>
      <c r="AB17" s="55">
        <v>2</v>
      </c>
      <c r="AC17" s="56">
        <v>4</v>
      </c>
      <c r="AD17" s="55">
        <v>1</v>
      </c>
      <c r="AE17" s="56">
        <v>1</v>
      </c>
      <c r="AF17" s="55">
        <v>4</v>
      </c>
      <c r="AG17" s="57">
        <v>2</v>
      </c>
      <c r="AH17" s="53">
        <v>12</v>
      </c>
      <c r="AI17" s="54">
        <v>1</v>
      </c>
      <c r="AJ17" s="49">
        <v>12</v>
      </c>
      <c r="AK17" s="50">
        <v>2</v>
      </c>
      <c r="AL17" s="49">
        <v>12</v>
      </c>
      <c r="AM17" s="50">
        <v>3</v>
      </c>
      <c r="AN17" s="49">
        <v>12</v>
      </c>
      <c r="AO17" s="51">
        <v>4</v>
      </c>
      <c r="AP17" s="38">
        <v>1</v>
      </c>
      <c r="AQ17" s="30">
        <v>2</v>
      </c>
      <c r="AR17" s="29">
        <v>2</v>
      </c>
      <c r="AS17" s="30">
        <v>3</v>
      </c>
      <c r="AT17" s="29">
        <v>1</v>
      </c>
      <c r="AU17" s="30">
        <v>4</v>
      </c>
      <c r="AV17" s="29">
        <v>3</v>
      </c>
      <c r="AW17" s="31">
        <v>1</v>
      </c>
    </row>
    <row r="18" spans="1:49" ht="7.5" customHeight="1" x14ac:dyDescent="0.2">
      <c r="A18" s="26"/>
      <c r="B18" s="39"/>
      <c r="C18" s="40"/>
      <c r="D18" s="41"/>
      <c r="E18" s="41"/>
      <c r="F18" s="41"/>
      <c r="G18" s="41"/>
      <c r="H18" s="41"/>
      <c r="I18" s="42"/>
      <c r="J18" s="46"/>
      <c r="K18" s="41"/>
      <c r="L18" s="41"/>
      <c r="M18" s="41"/>
      <c r="N18" s="41"/>
      <c r="O18" s="41"/>
      <c r="P18" s="41"/>
      <c r="Q18" s="42"/>
      <c r="R18" s="46"/>
      <c r="S18" s="41"/>
      <c r="T18" s="41"/>
      <c r="U18" s="41"/>
      <c r="V18" s="41"/>
      <c r="W18" s="41"/>
      <c r="X18" s="41"/>
      <c r="Y18" s="42"/>
      <c r="Z18" s="46"/>
      <c r="AA18" s="41"/>
      <c r="AB18" s="41"/>
      <c r="AC18" s="41"/>
      <c r="AD18" s="41"/>
      <c r="AE18" s="41"/>
      <c r="AF18" s="41"/>
      <c r="AG18" s="42"/>
      <c r="AH18" s="52"/>
      <c r="AI18" s="41"/>
      <c r="AJ18" s="41"/>
      <c r="AK18" s="41"/>
      <c r="AL18" s="41"/>
      <c r="AM18" s="41"/>
      <c r="AN18" s="41"/>
      <c r="AO18" s="42"/>
      <c r="AP18" s="41"/>
      <c r="AQ18" s="41"/>
      <c r="AR18" s="41"/>
      <c r="AS18" s="41"/>
      <c r="AT18" s="41"/>
      <c r="AU18" s="41"/>
      <c r="AV18" s="41"/>
      <c r="AW18" s="42"/>
    </row>
    <row r="19" spans="1:49" ht="12" customHeight="1" x14ac:dyDescent="0.2">
      <c r="A19" s="26" t="s">
        <v>40</v>
      </c>
      <c r="B19" s="58">
        <v>1</v>
      </c>
      <c r="C19" s="59">
        <v>1</v>
      </c>
      <c r="D19" s="55">
        <v>1</v>
      </c>
      <c r="E19" s="56">
        <v>2</v>
      </c>
      <c r="F19" s="55">
        <v>1</v>
      </c>
      <c r="G19" s="56">
        <v>3</v>
      </c>
      <c r="H19" s="55">
        <v>1</v>
      </c>
      <c r="I19" s="57">
        <v>4</v>
      </c>
      <c r="J19" s="49">
        <v>4</v>
      </c>
      <c r="K19" s="50">
        <v>2</v>
      </c>
      <c r="L19" s="49">
        <v>2</v>
      </c>
      <c r="M19" s="50">
        <v>1</v>
      </c>
      <c r="N19" s="49">
        <v>3</v>
      </c>
      <c r="O19" s="50">
        <v>4</v>
      </c>
      <c r="P19" s="49">
        <v>1</v>
      </c>
      <c r="Q19" s="51">
        <v>3</v>
      </c>
      <c r="R19" s="32">
        <v>3</v>
      </c>
      <c r="S19" s="33">
        <v>4</v>
      </c>
      <c r="T19" s="32">
        <v>4</v>
      </c>
      <c r="U19" s="33">
        <v>3</v>
      </c>
      <c r="V19" s="32">
        <v>2</v>
      </c>
      <c r="W19" s="33">
        <v>2</v>
      </c>
      <c r="X19" s="32">
        <v>1</v>
      </c>
      <c r="Y19" s="34">
        <v>1</v>
      </c>
      <c r="Z19" s="32">
        <v>2</v>
      </c>
      <c r="AA19" s="33">
        <v>3</v>
      </c>
      <c r="AB19" s="32">
        <v>3</v>
      </c>
      <c r="AC19" s="33">
        <v>4</v>
      </c>
      <c r="AD19" s="32">
        <v>4</v>
      </c>
      <c r="AE19" s="33">
        <v>1</v>
      </c>
      <c r="AF19" s="32">
        <v>1</v>
      </c>
      <c r="AG19" s="34">
        <v>2</v>
      </c>
      <c r="AH19" s="58">
        <v>13</v>
      </c>
      <c r="AI19" s="59">
        <v>1</v>
      </c>
      <c r="AJ19" s="55">
        <v>13</v>
      </c>
      <c r="AK19" s="56">
        <v>2</v>
      </c>
      <c r="AL19" s="55">
        <v>13</v>
      </c>
      <c r="AM19" s="56">
        <v>3</v>
      </c>
      <c r="AN19" s="55">
        <v>13</v>
      </c>
      <c r="AO19" s="57">
        <v>4</v>
      </c>
      <c r="AP19" s="38">
        <v>4</v>
      </c>
      <c r="AQ19" s="30">
        <v>1</v>
      </c>
      <c r="AR19" s="29">
        <v>2</v>
      </c>
      <c r="AS19" s="30">
        <v>2</v>
      </c>
      <c r="AT19" s="29">
        <v>3</v>
      </c>
      <c r="AU19" s="30">
        <v>3</v>
      </c>
      <c r="AV19" s="29">
        <v>2</v>
      </c>
      <c r="AW19" s="31">
        <v>4</v>
      </c>
    </row>
    <row r="20" spans="1:49" ht="12" customHeight="1" x14ac:dyDescent="0.2">
      <c r="A20" s="26" t="s">
        <v>41</v>
      </c>
      <c r="B20" s="58">
        <v>2</v>
      </c>
      <c r="C20" s="59">
        <v>1</v>
      </c>
      <c r="D20" s="55">
        <v>2</v>
      </c>
      <c r="E20" s="56">
        <v>2</v>
      </c>
      <c r="F20" s="55">
        <v>2</v>
      </c>
      <c r="G20" s="56">
        <v>3</v>
      </c>
      <c r="H20" s="55">
        <v>2</v>
      </c>
      <c r="I20" s="57">
        <v>4</v>
      </c>
      <c r="J20" s="49">
        <v>3</v>
      </c>
      <c r="K20" s="50">
        <v>2</v>
      </c>
      <c r="L20" s="49">
        <v>1</v>
      </c>
      <c r="M20" s="50">
        <v>1</v>
      </c>
      <c r="N20" s="49">
        <v>4</v>
      </c>
      <c r="O20" s="50">
        <v>4</v>
      </c>
      <c r="P20" s="49">
        <v>2</v>
      </c>
      <c r="Q20" s="51">
        <v>3</v>
      </c>
      <c r="R20" s="32">
        <v>4</v>
      </c>
      <c r="S20" s="33">
        <v>4</v>
      </c>
      <c r="T20" s="32">
        <v>3</v>
      </c>
      <c r="U20" s="33">
        <v>3</v>
      </c>
      <c r="V20" s="32">
        <v>1</v>
      </c>
      <c r="W20" s="33">
        <v>2</v>
      </c>
      <c r="X20" s="32">
        <v>2</v>
      </c>
      <c r="Y20" s="34">
        <v>1</v>
      </c>
      <c r="Z20" s="32">
        <v>1</v>
      </c>
      <c r="AA20" s="33">
        <v>3</v>
      </c>
      <c r="AB20" s="32">
        <v>4</v>
      </c>
      <c r="AC20" s="33">
        <v>4</v>
      </c>
      <c r="AD20" s="32">
        <v>3</v>
      </c>
      <c r="AE20" s="33">
        <v>1</v>
      </c>
      <c r="AF20" s="32">
        <v>2</v>
      </c>
      <c r="AG20" s="34">
        <v>2</v>
      </c>
      <c r="AH20" s="58">
        <v>14</v>
      </c>
      <c r="AI20" s="59">
        <v>1</v>
      </c>
      <c r="AJ20" s="55">
        <v>14</v>
      </c>
      <c r="AK20" s="56">
        <v>2</v>
      </c>
      <c r="AL20" s="55">
        <v>14</v>
      </c>
      <c r="AM20" s="56">
        <v>3</v>
      </c>
      <c r="AN20" s="55">
        <v>14</v>
      </c>
      <c r="AO20" s="57">
        <v>4</v>
      </c>
      <c r="AP20" s="38">
        <v>5</v>
      </c>
      <c r="AQ20" s="30">
        <v>4</v>
      </c>
      <c r="AR20" s="29">
        <v>4</v>
      </c>
      <c r="AS20" s="30">
        <v>1</v>
      </c>
      <c r="AT20" s="29">
        <v>1</v>
      </c>
      <c r="AU20" s="30">
        <v>2</v>
      </c>
      <c r="AV20" s="29">
        <v>1</v>
      </c>
      <c r="AW20" s="31">
        <v>3</v>
      </c>
    </row>
    <row r="21" spans="1:49" ht="12" customHeight="1" x14ac:dyDescent="0.2">
      <c r="A21" s="26" t="s">
        <v>42</v>
      </c>
      <c r="B21" s="58">
        <v>3</v>
      </c>
      <c r="C21" s="59">
        <v>1</v>
      </c>
      <c r="D21" s="55">
        <v>3</v>
      </c>
      <c r="E21" s="56">
        <v>2</v>
      </c>
      <c r="F21" s="55">
        <v>3</v>
      </c>
      <c r="G21" s="56">
        <v>3</v>
      </c>
      <c r="H21" s="55">
        <v>3</v>
      </c>
      <c r="I21" s="57">
        <v>4</v>
      </c>
      <c r="J21" s="49">
        <v>2</v>
      </c>
      <c r="K21" s="50">
        <v>2</v>
      </c>
      <c r="L21" s="49">
        <v>4</v>
      </c>
      <c r="M21" s="50">
        <v>1</v>
      </c>
      <c r="N21" s="49">
        <v>1</v>
      </c>
      <c r="O21" s="50">
        <v>4</v>
      </c>
      <c r="P21" s="49">
        <v>3</v>
      </c>
      <c r="Q21" s="51">
        <v>3</v>
      </c>
      <c r="R21" s="32">
        <v>1</v>
      </c>
      <c r="S21" s="33">
        <v>4</v>
      </c>
      <c r="T21" s="32">
        <v>2</v>
      </c>
      <c r="U21" s="33">
        <v>3</v>
      </c>
      <c r="V21" s="32">
        <v>4</v>
      </c>
      <c r="W21" s="33">
        <v>2</v>
      </c>
      <c r="X21" s="32">
        <v>3</v>
      </c>
      <c r="Y21" s="34">
        <v>1</v>
      </c>
      <c r="Z21" s="32">
        <v>4</v>
      </c>
      <c r="AA21" s="33">
        <v>3</v>
      </c>
      <c r="AB21" s="32">
        <v>1</v>
      </c>
      <c r="AC21" s="33">
        <v>4</v>
      </c>
      <c r="AD21" s="32">
        <v>2</v>
      </c>
      <c r="AE21" s="33">
        <v>1</v>
      </c>
      <c r="AF21" s="32">
        <v>3</v>
      </c>
      <c r="AG21" s="34">
        <v>2</v>
      </c>
      <c r="AH21" s="58">
        <v>15</v>
      </c>
      <c r="AI21" s="59">
        <v>1</v>
      </c>
      <c r="AJ21" s="55">
        <v>15</v>
      </c>
      <c r="AK21" s="56">
        <v>2</v>
      </c>
      <c r="AL21" s="55">
        <v>15</v>
      </c>
      <c r="AM21" s="56">
        <v>3</v>
      </c>
      <c r="AN21" s="55">
        <v>15</v>
      </c>
      <c r="AO21" s="57">
        <v>4</v>
      </c>
      <c r="AP21" s="38">
        <v>1</v>
      </c>
      <c r="AQ21" s="30">
        <v>3</v>
      </c>
      <c r="AR21" s="29">
        <v>1</v>
      </c>
      <c r="AS21" s="30">
        <v>2</v>
      </c>
      <c r="AT21" s="29">
        <v>4</v>
      </c>
      <c r="AU21" s="30">
        <v>1</v>
      </c>
      <c r="AV21" s="29">
        <v>5</v>
      </c>
      <c r="AW21" s="31">
        <v>4</v>
      </c>
    </row>
    <row r="22" spans="1:49" ht="12" customHeight="1" x14ac:dyDescent="0.2">
      <c r="A22" s="26" t="s">
        <v>43</v>
      </c>
      <c r="B22" s="58">
        <v>4</v>
      </c>
      <c r="C22" s="59">
        <v>1</v>
      </c>
      <c r="D22" s="55">
        <v>4</v>
      </c>
      <c r="E22" s="56">
        <v>2</v>
      </c>
      <c r="F22" s="55">
        <v>4</v>
      </c>
      <c r="G22" s="56">
        <v>3</v>
      </c>
      <c r="H22" s="55">
        <v>4</v>
      </c>
      <c r="I22" s="57">
        <v>4</v>
      </c>
      <c r="J22" s="49">
        <v>1</v>
      </c>
      <c r="K22" s="50">
        <v>2</v>
      </c>
      <c r="L22" s="49">
        <v>3</v>
      </c>
      <c r="M22" s="50">
        <v>1</v>
      </c>
      <c r="N22" s="49">
        <v>2</v>
      </c>
      <c r="O22" s="50">
        <v>4</v>
      </c>
      <c r="P22" s="49">
        <v>4</v>
      </c>
      <c r="Q22" s="51">
        <v>3</v>
      </c>
      <c r="R22" s="32">
        <v>2</v>
      </c>
      <c r="S22" s="33">
        <v>4</v>
      </c>
      <c r="T22" s="32">
        <v>1</v>
      </c>
      <c r="U22" s="33">
        <v>3</v>
      </c>
      <c r="V22" s="32">
        <v>3</v>
      </c>
      <c r="W22" s="33">
        <v>2</v>
      </c>
      <c r="X22" s="32">
        <v>4</v>
      </c>
      <c r="Y22" s="34">
        <v>1</v>
      </c>
      <c r="Z22" s="32">
        <v>3</v>
      </c>
      <c r="AA22" s="33">
        <v>3</v>
      </c>
      <c r="AB22" s="32">
        <v>2</v>
      </c>
      <c r="AC22" s="33">
        <v>4</v>
      </c>
      <c r="AD22" s="32">
        <v>1</v>
      </c>
      <c r="AE22" s="33">
        <v>1</v>
      </c>
      <c r="AF22" s="32">
        <v>4</v>
      </c>
      <c r="AG22" s="34">
        <v>2</v>
      </c>
      <c r="AH22" s="58">
        <v>16</v>
      </c>
      <c r="AI22" s="59">
        <v>1</v>
      </c>
      <c r="AJ22" s="55">
        <v>16</v>
      </c>
      <c r="AK22" s="56">
        <v>2</v>
      </c>
      <c r="AL22" s="55">
        <v>16</v>
      </c>
      <c r="AM22" s="56">
        <v>3</v>
      </c>
      <c r="AN22" s="55">
        <v>16</v>
      </c>
      <c r="AO22" s="57">
        <v>4</v>
      </c>
      <c r="AP22" s="38">
        <v>2</v>
      </c>
      <c r="AQ22" s="30">
        <v>4</v>
      </c>
      <c r="AR22" s="29">
        <v>3</v>
      </c>
      <c r="AS22" s="30">
        <v>3</v>
      </c>
      <c r="AT22" s="29">
        <v>2</v>
      </c>
      <c r="AU22" s="30">
        <v>2</v>
      </c>
      <c r="AV22" s="29">
        <v>4</v>
      </c>
      <c r="AW22" s="31">
        <v>1</v>
      </c>
    </row>
    <row r="23" spans="1:49" ht="7.5" customHeight="1" x14ac:dyDescent="0.2">
      <c r="A23" s="26"/>
      <c r="B23" s="39"/>
      <c r="C23" s="40"/>
      <c r="D23" s="41"/>
      <c r="E23" s="41"/>
      <c r="F23" s="41"/>
      <c r="G23" s="41"/>
      <c r="H23" s="41"/>
      <c r="I23" s="42"/>
      <c r="J23" s="46"/>
      <c r="K23" s="41"/>
      <c r="L23" s="41"/>
      <c r="M23" s="41"/>
      <c r="N23" s="41"/>
      <c r="O23" s="41"/>
      <c r="P23" s="41"/>
      <c r="Q23" s="42"/>
      <c r="R23" s="43"/>
      <c r="S23" s="44"/>
      <c r="T23" s="44"/>
      <c r="U23" s="44"/>
      <c r="V23" s="44"/>
      <c r="W23" s="44"/>
      <c r="X23" s="44"/>
      <c r="Y23" s="45"/>
      <c r="Z23" s="43"/>
      <c r="AA23" s="44"/>
      <c r="AB23" s="44"/>
      <c r="AC23" s="44"/>
      <c r="AD23" s="44"/>
      <c r="AE23" s="44"/>
      <c r="AF23" s="44"/>
      <c r="AG23" s="45"/>
      <c r="AH23" s="52"/>
      <c r="AI23" s="41"/>
      <c r="AJ23" s="41"/>
      <c r="AK23" s="41"/>
      <c r="AL23" s="41"/>
      <c r="AM23" s="41"/>
      <c r="AN23" s="41"/>
      <c r="AO23" s="42"/>
      <c r="AP23" s="41"/>
      <c r="AQ23" s="41"/>
      <c r="AR23" s="41"/>
      <c r="AS23" s="41"/>
      <c r="AT23" s="41"/>
      <c r="AU23" s="41"/>
      <c r="AV23" s="41"/>
      <c r="AW23" s="42"/>
    </row>
    <row r="24" spans="1:49" ht="12" customHeight="1" x14ac:dyDescent="0.2">
      <c r="A24" s="26" t="s">
        <v>44</v>
      </c>
      <c r="B24" s="60">
        <v>1</v>
      </c>
      <c r="C24" s="61">
        <v>1</v>
      </c>
      <c r="D24" s="32">
        <v>1</v>
      </c>
      <c r="E24" s="33">
        <v>2</v>
      </c>
      <c r="F24" s="32">
        <v>1</v>
      </c>
      <c r="G24" s="33">
        <v>3</v>
      </c>
      <c r="H24" s="32">
        <v>1</v>
      </c>
      <c r="I24" s="34">
        <v>4</v>
      </c>
      <c r="J24" s="55">
        <v>4</v>
      </c>
      <c r="K24" s="56">
        <v>2</v>
      </c>
      <c r="L24" s="55">
        <v>2</v>
      </c>
      <c r="M24" s="56">
        <v>1</v>
      </c>
      <c r="N24" s="55">
        <v>3</v>
      </c>
      <c r="O24" s="56">
        <v>4</v>
      </c>
      <c r="P24" s="55">
        <v>1</v>
      </c>
      <c r="Q24" s="57">
        <v>3</v>
      </c>
      <c r="R24" s="29">
        <v>3</v>
      </c>
      <c r="S24" s="30">
        <v>4</v>
      </c>
      <c r="T24" s="29">
        <v>4</v>
      </c>
      <c r="U24" s="30">
        <v>3</v>
      </c>
      <c r="V24" s="29">
        <v>2</v>
      </c>
      <c r="W24" s="30">
        <v>2</v>
      </c>
      <c r="X24" s="29">
        <v>1</v>
      </c>
      <c r="Y24" s="31">
        <v>1</v>
      </c>
      <c r="Z24" s="29">
        <v>2</v>
      </c>
      <c r="AA24" s="30">
        <v>3</v>
      </c>
      <c r="AB24" s="29">
        <v>3</v>
      </c>
      <c r="AC24" s="30">
        <v>4</v>
      </c>
      <c r="AD24" s="29">
        <v>4</v>
      </c>
      <c r="AE24" s="30">
        <v>1</v>
      </c>
      <c r="AF24" s="29">
        <v>1</v>
      </c>
      <c r="AG24" s="31">
        <v>2</v>
      </c>
      <c r="AH24" s="60">
        <v>17</v>
      </c>
      <c r="AI24" s="61">
        <v>1</v>
      </c>
      <c r="AJ24" s="32">
        <v>17</v>
      </c>
      <c r="AK24" s="33">
        <v>2</v>
      </c>
      <c r="AL24" s="32">
        <v>17</v>
      </c>
      <c r="AM24" s="33">
        <v>3</v>
      </c>
      <c r="AN24" s="32">
        <v>17</v>
      </c>
      <c r="AO24" s="34">
        <v>4</v>
      </c>
      <c r="AP24" s="38">
        <v>5</v>
      </c>
      <c r="AQ24" s="30">
        <v>1</v>
      </c>
      <c r="AR24" s="29">
        <v>3</v>
      </c>
      <c r="AS24" s="30">
        <v>2</v>
      </c>
      <c r="AT24" s="29">
        <v>4</v>
      </c>
      <c r="AU24" s="30">
        <v>3</v>
      </c>
      <c r="AV24" s="29">
        <v>3</v>
      </c>
      <c r="AW24" s="31">
        <v>2</v>
      </c>
    </row>
    <row r="25" spans="1:49" ht="12" customHeight="1" x14ac:dyDescent="0.2">
      <c r="A25" s="26" t="s">
        <v>45</v>
      </c>
      <c r="B25" s="60">
        <v>2</v>
      </c>
      <c r="C25" s="61">
        <v>1</v>
      </c>
      <c r="D25" s="32">
        <v>2</v>
      </c>
      <c r="E25" s="33">
        <v>2</v>
      </c>
      <c r="F25" s="32">
        <v>2</v>
      </c>
      <c r="G25" s="33">
        <v>3</v>
      </c>
      <c r="H25" s="32">
        <v>2</v>
      </c>
      <c r="I25" s="34">
        <v>4</v>
      </c>
      <c r="J25" s="55">
        <v>3</v>
      </c>
      <c r="K25" s="56">
        <v>2</v>
      </c>
      <c r="L25" s="55">
        <v>1</v>
      </c>
      <c r="M25" s="56">
        <v>1</v>
      </c>
      <c r="N25" s="55">
        <v>4</v>
      </c>
      <c r="O25" s="56">
        <v>4</v>
      </c>
      <c r="P25" s="55">
        <v>2</v>
      </c>
      <c r="Q25" s="57">
        <v>3</v>
      </c>
      <c r="R25" s="29">
        <v>4</v>
      </c>
      <c r="S25" s="30">
        <v>4</v>
      </c>
      <c r="T25" s="29">
        <v>3</v>
      </c>
      <c r="U25" s="30">
        <v>3</v>
      </c>
      <c r="V25" s="29">
        <v>1</v>
      </c>
      <c r="W25" s="30">
        <v>2</v>
      </c>
      <c r="X25" s="29">
        <v>2</v>
      </c>
      <c r="Y25" s="31">
        <v>1</v>
      </c>
      <c r="Z25" s="29">
        <v>1</v>
      </c>
      <c r="AA25" s="30">
        <v>3</v>
      </c>
      <c r="AB25" s="29">
        <v>4</v>
      </c>
      <c r="AC25" s="30">
        <v>4</v>
      </c>
      <c r="AD25" s="29">
        <v>3</v>
      </c>
      <c r="AE25" s="30">
        <v>1</v>
      </c>
      <c r="AF25" s="29">
        <v>2</v>
      </c>
      <c r="AG25" s="31">
        <v>2</v>
      </c>
      <c r="AH25" s="60">
        <v>18</v>
      </c>
      <c r="AI25" s="61">
        <v>1</v>
      </c>
      <c r="AJ25" s="32">
        <v>18</v>
      </c>
      <c r="AK25" s="33">
        <v>2</v>
      </c>
      <c r="AL25" s="32">
        <v>18</v>
      </c>
      <c r="AM25" s="33">
        <v>3</v>
      </c>
      <c r="AN25" s="32">
        <v>18</v>
      </c>
      <c r="AO25" s="34">
        <v>4</v>
      </c>
      <c r="AP25" s="38">
        <v>1</v>
      </c>
      <c r="AQ25" s="30">
        <v>4</v>
      </c>
      <c r="AR25" s="29">
        <v>5</v>
      </c>
      <c r="AS25" s="30">
        <v>1</v>
      </c>
      <c r="AT25" s="29">
        <v>2</v>
      </c>
      <c r="AU25" s="30">
        <v>4</v>
      </c>
      <c r="AV25" s="29">
        <v>2</v>
      </c>
      <c r="AW25" s="31">
        <v>3</v>
      </c>
    </row>
    <row r="26" spans="1:49" ht="12" customHeight="1" x14ac:dyDescent="0.2">
      <c r="A26" s="26" t="s">
        <v>46</v>
      </c>
      <c r="B26" s="60">
        <v>3</v>
      </c>
      <c r="C26" s="61">
        <v>1</v>
      </c>
      <c r="D26" s="32">
        <v>3</v>
      </c>
      <c r="E26" s="33">
        <v>2</v>
      </c>
      <c r="F26" s="32">
        <v>3</v>
      </c>
      <c r="G26" s="33">
        <v>3</v>
      </c>
      <c r="H26" s="32">
        <v>3</v>
      </c>
      <c r="I26" s="34">
        <v>4</v>
      </c>
      <c r="J26" s="55">
        <v>2</v>
      </c>
      <c r="K26" s="56">
        <v>2</v>
      </c>
      <c r="L26" s="55">
        <v>4</v>
      </c>
      <c r="M26" s="56">
        <v>1</v>
      </c>
      <c r="N26" s="55">
        <v>1</v>
      </c>
      <c r="O26" s="56">
        <v>4</v>
      </c>
      <c r="P26" s="55">
        <v>3</v>
      </c>
      <c r="Q26" s="57">
        <v>3</v>
      </c>
      <c r="R26" s="29">
        <v>1</v>
      </c>
      <c r="S26" s="30">
        <v>4</v>
      </c>
      <c r="T26" s="29">
        <v>2</v>
      </c>
      <c r="U26" s="30">
        <v>3</v>
      </c>
      <c r="V26" s="29">
        <v>4</v>
      </c>
      <c r="W26" s="30">
        <v>2</v>
      </c>
      <c r="X26" s="29">
        <v>3</v>
      </c>
      <c r="Y26" s="31">
        <v>1</v>
      </c>
      <c r="Z26" s="29">
        <v>4</v>
      </c>
      <c r="AA26" s="30">
        <v>3</v>
      </c>
      <c r="AB26" s="29">
        <v>1</v>
      </c>
      <c r="AC26" s="30">
        <v>4</v>
      </c>
      <c r="AD26" s="29">
        <v>2</v>
      </c>
      <c r="AE26" s="30">
        <v>1</v>
      </c>
      <c r="AF26" s="29">
        <v>3</v>
      </c>
      <c r="AG26" s="31">
        <v>2</v>
      </c>
      <c r="AH26" s="60">
        <v>19</v>
      </c>
      <c r="AI26" s="61">
        <v>1</v>
      </c>
      <c r="AJ26" s="32">
        <v>19</v>
      </c>
      <c r="AK26" s="33">
        <v>2</v>
      </c>
      <c r="AL26" s="32">
        <v>19</v>
      </c>
      <c r="AM26" s="33">
        <v>3</v>
      </c>
      <c r="AN26" s="32">
        <v>19</v>
      </c>
      <c r="AO26" s="34">
        <v>4</v>
      </c>
      <c r="AP26" s="38">
        <v>2</v>
      </c>
      <c r="AQ26" s="30">
        <v>3</v>
      </c>
      <c r="AR26" s="29">
        <v>2</v>
      </c>
      <c r="AS26" s="30">
        <v>4</v>
      </c>
      <c r="AT26" s="29">
        <v>5</v>
      </c>
      <c r="AU26" s="30">
        <v>1</v>
      </c>
      <c r="AV26" s="29">
        <v>1</v>
      </c>
      <c r="AW26" s="31">
        <v>4</v>
      </c>
    </row>
    <row r="27" spans="1:49" ht="12" customHeight="1" thickBot="1" x14ac:dyDescent="0.25">
      <c r="A27" s="62" t="s">
        <v>47</v>
      </c>
      <c r="B27" s="63">
        <v>4</v>
      </c>
      <c r="C27" s="64">
        <v>1</v>
      </c>
      <c r="D27" s="65">
        <v>4</v>
      </c>
      <c r="E27" s="66">
        <v>2</v>
      </c>
      <c r="F27" s="65">
        <v>4</v>
      </c>
      <c r="G27" s="66">
        <v>3</v>
      </c>
      <c r="H27" s="65">
        <v>4</v>
      </c>
      <c r="I27" s="67">
        <v>4</v>
      </c>
      <c r="J27" s="68">
        <v>1</v>
      </c>
      <c r="K27" s="69">
        <v>2</v>
      </c>
      <c r="L27" s="68">
        <v>3</v>
      </c>
      <c r="M27" s="69">
        <v>1</v>
      </c>
      <c r="N27" s="68">
        <v>2</v>
      </c>
      <c r="O27" s="69">
        <v>4</v>
      </c>
      <c r="P27" s="68">
        <v>4</v>
      </c>
      <c r="Q27" s="70">
        <v>3</v>
      </c>
      <c r="R27" s="71">
        <v>2</v>
      </c>
      <c r="S27" s="72">
        <v>4</v>
      </c>
      <c r="T27" s="71">
        <v>1</v>
      </c>
      <c r="U27" s="72">
        <v>3</v>
      </c>
      <c r="V27" s="71">
        <v>3</v>
      </c>
      <c r="W27" s="72">
        <v>2</v>
      </c>
      <c r="X27" s="71">
        <v>4</v>
      </c>
      <c r="Y27" s="73">
        <v>1</v>
      </c>
      <c r="Z27" s="71">
        <v>3</v>
      </c>
      <c r="AA27" s="72">
        <v>3</v>
      </c>
      <c r="AB27" s="71">
        <v>2</v>
      </c>
      <c r="AC27" s="72">
        <v>4</v>
      </c>
      <c r="AD27" s="71">
        <v>1</v>
      </c>
      <c r="AE27" s="72">
        <v>1</v>
      </c>
      <c r="AF27" s="71">
        <v>4</v>
      </c>
      <c r="AG27" s="73">
        <v>2</v>
      </c>
      <c r="AH27" s="63">
        <v>20</v>
      </c>
      <c r="AI27" s="64">
        <v>1</v>
      </c>
      <c r="AJ27" s="65">
        <v>20</v>
      </c>
      <c r="AK27" s="66">
        <v>2</v>
      </c>
      <c r="AL27" s="65">
        <v>20</v>
      </c>
      <c r="AM27" s="66">
        <v>3</v>
      </c>
      <c r="AN27" s="65">
        <v>20</v>
      </c>
      <c r="AO27" s="67">
        <v>4</v>
      </c>
      <c r="AP27" s="74">
        <v>3</v>
      </c>
      <c r="AQ27" s="72">
        <v>2</v>
      </c>
      <c r="AR27" s="71">
        <v>4</v>
      </c>
      <c r="AS27" s="72">
        <v>3</v>
      </c>
      <c r="AT27" s="71">
        <v>3</v>
      </c>
      <c r="AU27" s="72">
        <v>2</v>
      </c>
      <c r="AV27" s="71">
        <v>5</v>
      </c>
      <c r="AW27" s="73">
        <v>1</v>
      </c>
    </row>
    <row r="28" spans="1:49" ht="6" customHeight="1" thickBo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75"/>
      <c r="AI28" s="75"/>
      <c r="AJ28" s="75"/>
      <c r="AK28" s="75"/>
      <c r="AL28" s="75"/>
      <c r="AM28" s="75"/>
      <c r="AN28" s="75"/>
      <c r="AO28" s="75"/>
      <c r="AP28" s="12"/>
      <c r="AQ28" s="12"/>
      <c r="AR28" s="12"/>
      <c r="AS28" s="12"/>
      <c r="AT28" s="12"/>
      <c r="AU28" s="12"/>
      <c r="AV28" s="12"/>
      <c r="AW28" s="12"/>
    </row>
    <row r="29" spans="1:49" ht="12" customHeight="1" x14ac:dyDescent="0.2">
      <c r="A29" s="13" t="s">
        <v>48</v>
      </c>
      <c r="B29" s="76">
        <v>2</v>
      </c>
      <c r="C29" s="17">
        <v>3</v>
      </c>
      <c r="D29" s="16">
        <v>3</v>
      </c>
      <c r="E29" s="17">
        <v>4</v>
      </c>
      <c r="F29" s="16">
        <v>4</v>
      </c>
      <c r="G29" s="15">
        <v>1</v>
      </c>
      <c r="H29" s="16">
        <v>1</v>
      </c>
      <c r="I29" s="18">
        <v>2</v>
      </c>
      <c r="J29" s="14">
        <v>1</v>
      </c>
      <c r="K29" s="15">
        <v>1</v>
      </c>
      <c r="L29" s="16">
        <v>1</v>
      </c>
      <c r="M29" s="17">
        <v>2</v>
      </c>
      <c r="N29" s="16">
        <v>1</v>
      </c>
      <c r="O29" s="17">
        <v>3</v>
      </c>
      <c r="P29" s="16">
        <v>1</v>
      </c>
      <c r="Q29" s="18">
        <v>4</v>
      </c>
      <c r="R29" s="77">
        <v>4</v>
      </c>
      <c r="S29" s="78">
        <v>2</v>
      </c>
      <c r="T29" s="77">
        <v>2</v>
      </c>
      <c r="U29" s="78">
        <v>1</v>
      </c>
      <c r="V29" s="77">
        <v>3</v>
      </c>
      <c r="W29" s="78">
        <v>4</v>
      </c>
      <c r="X29" s="77">
        <v>1</v>
      </c>
      <c r="Y29" s="79">
        <v>3</v>
      </c>
      <c r="Z29" s="19">
        <v>3</v>
      </c>
      <c r="AA29" s="20">
        <v>4</v>
      </c>
      <c r="AB29" s="19">
        <v>4</v>
      </c>
      <c r="AC29" s="20">
        <v>3</v>
      </c>
      <c r="AD29" s="19">
        <v>2</v>
      </c>
      <c r="AE29" s="20">
        <v>2</v>
      </c>
      <c r="AF29" s="19">
        <v>1</v>
      </c>
      <c r="AG29" s="21">
        <v>1</v>
      </c>
      <c r="AH29" s="19">
        <v>18</v>
      </c>
      <c r="AI29" s="20">
        <v>3</v>
      </c>
      <c r="AJ29" s="19">
        <v>19</v>
      </c>
      <c r="AK29" s="20">
        <v>4</v>
      </c>
      <c r="AL29" s="19">
        <v>20</v>
      </c>
      <c r="AM29" s="20">
        <v>1</v>
      </c>
      <c r="AN29" s="19">
        <v>17</v>
      </c>
      <c r="AO29" s="21">
        <v>2</v>
      </c>
      <c r="AP29" s="80">
        <v>6</v>
      </c>
      <c r="AQ29" s="23">
        <v>1</v>
      </c>
      <c r="AR29" s="22">
        <v>9</v>
      </c>
      <c r="AS29" s="23">
        <v>2</v>
      </c>
      <c r="AT29" s="22">
        <v>10</v>
      </c>
      <c r="AU29" s="23">
        <v>3</v>
      </c>
      <c r="AV29" s="22">
        <v>9</v>
      </c>
      <c r="AW29" s="24">
        <v>4</v>
      </c>
    </row>
    <row r="30" spans="1:49" ht="12" customHeight="1" x14ac:dyDescent="0.2">
      <c r="A30" s="26" t="s">
        <v>49</v>
      </c>
      <c r="B30" s="81">
        <v>1</v>
      </c>
      <c r="C30" s="30">
        <v>3</v>
      </c>
      <c r="D30" s="29">
        <v>4</v>
      </c>
      <c r="E30" s="30">
        <v>4</v>
      </c>
      <c r="F30" s="29">
        <v>3</v>
      </c>
      <c r="G30" s="28">
        <v>1</v>
      </c>
      <c r="H30" s="29">
        <v>2</v>
      </c>
      <c r="I30" s="31">
        <v>2</v>
      </c>
      <c r="J30" s="27">
        <v>2</v>
      </c>
      <c r="K30" s="28">
        <v>1</v>
      </c>
      <c r="L30" s="29">
        <v>2</v>
      </c>
      <c r="M30" s="30">
        <v>2</v>
      </c>
      <c r="N30" s="29">
        <v>2</v>
      </c>
      <c r="O30" s="30">
        <v>3</v>
      </c>
      <c r="P30" s="29">
        <v>2</v>
      </c>
      <c r="Q30" s="31">
        <v>4</v>
      </c>
      <c r="R30" s="55">
        <v>3</v>
      </c>
      <c r="S30" s="56">
        <v>2</v>
      </c>
      <c r="T30" s="55">
        <v>1</v>
      </c>
      <c r="U30" s="56">
        <v>1</v>
      </c>
      <c r="V30" s="55">
        <v>4</v>
      </c>
      <c r="W30" s="56">
        <v>4</v>
      </c>
      <c r="X30" s="55">
        <v>2</v>
      </c>
      <c r="Y30" s="57">
        <v>3</v>
      </c>
      <c r="Z30" s="32">
        <v>4</v>
      </c>
      <c r="AA30" s="33">
        <v>4</v>
      </c>
      <c r="AB30" s="32">
        <v>3</v>
      </c>
      <c r="AC30" s="33">
        <v>3</v>
      </c>
      <c r="AD30" s="32">
        <v>1</v>
      </c>
      <c r="AE30" s="33">
        <v>2</v>
      </c>
      <c r="AF30" s="32">
        <v>2</v>
      </c>
      <c r="AG30" s="34">
        <v>1</v>
      </c>
      <c r="AH30" s="32">
        <v>17</v>
      </c>
      <c r="AI30" s="33">
        <v>3</v>
      </c>
      <c r="AJ30" s="32">
        <v>20</v>
      </c>
      <c r="AK30" s="33">
        <v>4</v>
      </c>
      <c r="AL30" s="32">
        <v>19</v>
      </c>
      <c r="AM30" s="33">
        <v>1</v>
      </c>
      <c r="AN30" s="32">
        <v>18</v>
      </c>
      <c r="AO30" s="34">
        <v>2</v>
      </c>
      <c r="AP30" s="82">
        <v>7</v>
      </c>
      <c r="AQ30" s="36">
        <v>2</v>
      </c>
      <c r="AR30" s="35">
        <v>6</v>
      </c>
      <c r="AS30" s="36">
        <v>1</v>
      </c>
      <c r="AT30" s="35">
        <v>8</v>
      </c>
      <c r="AU30" s="36">
        <v>4</v>
      </c>
      <c r="AV30" s="35">
        <v>8</v>
      </c>
      <c r="AW30" s="37">
        <v>3</v>
      </c>
    </row>
    <row r="31" spans="1:49" ht="12" customHeight="1" x14ac:dyDescent="0.2">
      <c r="A31" s="26" t="s">
        <v>50</v>
      </c>
      <c r="B31" s="81">
        <v>4</v>
      </c>
      <c r="C31" s="30">
        <v>3</v>
      </c>
      <c r="D31" s="29">
        <v>1</v>
      </c>
      <c r="E31" s="30">
        <v>4</v>
      </c>
      <c r="F31" s="29">
        <v>2</v>
      </c>
      <c r="G31" s="28">
        <v>1</v>
      </c>
      <c r="H31" s="29">
        <v>3</v>
      </c>
      <c r="I31" s="31">
        <v>2</v>
      </c>
      <c r="J31" s="27">
        <v>3</v>
      </c>
      <c r="K31" s="28">
        <v>1</v>
      </c>
      <c r="L31" s="29">
        <v>3</v>
      </c>
      <c r="M31" s="30">
        <v>2</v>
      </c>
      <c r="N31" s="29">
        <v>3</v>
      </c>
      <c r="O31" s="30">
        <v>3</v>
      </c>
      <c r="P31" s="29">
        <v>3</v>
      </c>
      <c r="Q31" s="31">
        <v>4</v>
      </c>
      <c r="R31" s="55">
        <v>2</v>
      </c>
      <c r="S31" s="56">
        <v>2</v>
      </c>
      <c r="T31" s="55">
        <v>4</v>
      </c>
      <c r="U31" s="56">
        <v>1</v>
      </c>
      <c r="V31" s="55">
        <v>1</v>
      </c>
      <c r="W31" s="56">
        <v>4</v>
      </c>
      <c r="X31" s="55">
        <v>3</v>
      </c>
      <c r="Y31" s="57">
        <v>3</v>
      </c>
      <c r="Z31" s="32">
        <v>1</v>
      </c>
      <c r="AA31" s="33">
        <v>4</v>
      </c>
      <c r="AB31" s="32">
        <v>2</v>
      </c>
      <c r="AC31" s="33">
        <v>3</v>
      </c>
      <c r="AD31" s="32">
        <v>4</v>
      </c>
      <c r="AE31" s="33">
        <v>2</v>
      </c>
      <c r="AF31" s="32">
        <v>3</v>
      </c>
      <c r="AG31" s="34">
        <v>1</v>
      </c>
      <c r="AH31" s="32">
        <v>20</v>
      </c>
      <c r="AI31" s="33">
        <v>3</v>
      </c>
      <c r="AJ31" s="32">
        <v>17</v>
      </c>
      <c r="AK31" s="33">
        <v>4</v>
      </c>
      <c r="AL31" s="32">
        <v>18</v>
      </c>
      <c r="AM31" s="33">
        <v>1</v>
      </c>
      <c r="AN31" s="32">
        <v>19</v>
      </c>
      <c r="AO31" s="34">
        <v>2</v>
      </c>
      <c r="AP31" s="82">
        <v>8</v>
      </c>
      <c r="AQ31" s="36">
        <v>3</v>
      </c>
      <c r="AR31" s="35">
        <v>8</v>
      </c>
      <c r="AS31" s="36">
        <v>4</v>
      </c>
      <c r="AT31" s="35">
        <v>6</v>
      </c>
      <c r="AU31" s="36">
        <v>1</v>
      </c>
      <c r="AV31" s="35">
        <v>7</v>
      </c>
      <c r="AW31" s="37">
        <v>2</v>
      </c>
    </row>
    <row r="32" spans="1:49" ht="12" customHeight="1" x14ac:dyDescent="0.2">
      <c r="A32" s="26" t="s">
        <v>51</v>
      </c>
      <c r="B32" s="81">
        <v>3</v>
      </c>
      <c r="C32" s="30">
        <v>3</v>
      </c>
      <c r="D32" s="29">
        <v>2</v>
      </c>
      <c r="E32" s="30">
        <v>4</v>
      </c>
      <c r="F32" s="29">
        <v>1</v>
      </c>
      <c r="G32" s="28">
        <v>1</v>
      </c>
      <c r="H32" s="29">
        <v>4</v>
      </c>
      <c r="I32" s="31">
        <v>2</v>
      </c>
      <c r="J32" s="27">
        <v>4</v>
      </c>
      <c r="K32" s="28">
        <v>1</v>
      </c>
      <c r="L32" s="29">
        <v>4</v>
      </c>
      <c r="M32" s="30">
        <v>2</v>
      </c>
      <c r="N32" s="29">
        <v>4</v>
      </c>
      <c r="O32" s="30">
        <v>3</v>
      </c>
      <c r="P32" s="29">
        <v>4</v>
      </c>
      <c r="Q32" s="31">
        <v>4</v>
      </c>
      <c r="R32" s="55">
        <v>1</v>
      </c>
      <c r="S32" s="56">
        <v>2</v>
      </c>
      <c r="T32" s="55">
        <v>3</v>
      </c>
      <c r="U32" s="56">
        <v>1</v>
      </c>
      <c r="V32" s="55">
        <v>2</v>
      </c>
      <c r="W32" s="56">
        <v>4</v>
      </c>
      <c r="X32" s="55">
        <v>4</v>
      </c>
      <c r="Y32" s="57">
        <v>3</v>
      </c>
      <c r="Z32" s="32">
        <v>2</v>
      </c>
      <c r="AA32" s="33">
        <v>4</v>
      </c>
      <c r="AB32" s="32">
        <v>1</v>
      </c>
      <c r="AC32" s="33">
        <v>3</v>
      </c>
      <c r="AD32" s="32">
        <v>3</v>
      </c>
      <c r="AE32" s="33">
        <v>2</v>
      </c>
      <c r="AF32" s="32">
        <v>4</v>
      </c>
      <c r="AG32" s="34">
        <v>1</v>
      </c>
      <c r="AH32" s="32">
        <v>19</v>
      </c>
      <c r="AI32" s="33">
        <v>3</v>
      </c>
      <c r="AJ32" s="32">
        <v>18</v>
      </c>
      <c r="AK32" s="33">
        <v>4</v>
      </c>
      <c r="AL32" s="32">
        <v>17</v>
      </c>
      <c r="AM32" s="33">
        <v>1</v>
      </c>
      <c r="AN32" s="32">
        <v>20</v>
      </c>
      <c r="AO32" s="34">
        <v>2</v>
      </c>
      <c r="AP32" s="82">
        <v>9</v>
      </c>
      <c r="AQ32" s="36">
        <v>4</v>
      </c>
      <c r="AR32" s="35">
        <v>10</v>
      </c>
      <c r="AS32" s="36">
        <v>3</v>
      </c>
      <c r="AT32" s="35">
        <v>9</v>
      </c>
      <c r="AU32" s="36">
        <v>2</v>
      </c>
      <c r="AV32" s="35">
        <v>6</v>
      </c>
      <c r="AW32" s="37">
        <v>1</v>
      </c>
    </row>
    <row r="33" spans="1:49" ht="7.5" customHeight="1" x14ac:dyDescent="0.2">
      <c r="A33" s="26"/>
      <c r="B33" s="83"/>
      <c r="C33" s="41"/>
      <c r="D33" s="84"/>
      <c r="E33" s="84"/>
      <c r="F33" s="84"/>
      <c r="G33" s="40"/>
      <c r="H33" s="84"/>
      <c r="I33" s="85"/>
      <c r="J33" s="39"/>
      <c r="K33" s="40"/>
      <c r="L33" s="41"/>
      <c r="M33" s="41"/>
      <c r="N33" s="41"/>
      <c r="O33" s="41"/>
      <c r="P33" s="41"/>
      <c r="Q33" s="42"/>
      <c r="R33" s="83"/>
      <c r="S33" s="84"/>
      <c r="T33" s="84"/>
      <c r="U33" s="84"/>
      <c r="V33" s="84"/>
      <c r="W33" s="84"/>
      <c r="X33" s="84"/>
      <c r="Y33" s="85"/>
      <c r="Z33" s="83"/>
      <c r="AA33" s="84"/>
      <c r="AB33" s="84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4"/>
      <c r="AN33" s="84"/>
      <c r="AO33" s="85"/>
      <c r="AP33" s="46"/>
      <c r="AQ33" s="41"/>
      <c r="AR33" s="41"/>
      <c r="AS33" s="41"/>
      <c r="AT33" s="41"/>
      <c r="AU33" s="41"/>
      <c r="AV33" s="41"/>
      <c r="AW33" s="42"/>
    </row>
    <row r="34" spans="1:49" ht="12" customHeight="1" x14ac:dyDescent="0.2">
      <c r="A34" s="26" t="s">
        <v>52</v>
      </c>
      <c r="B34" s="82">
        <v>2</v>
      </c>
      <c r="C34" s="36">
        <v>3</v>
      </c>
      <c r="D34" s="35">
        <v>3</v>
      </c>
      <c r="E34" s="36">
        <v>4</v>
      </c>
      <c r="F34" s="35">
        <v>4</v>
      </c>
      <c r="G34" s="48">
        <v>1</v>
      </c>
      <c r="H34" s="35">
        <v>1</v>
      </c>
      <c r="I34" s="37">
        <v>2</v>
      </c>
      <c r="J34" s="47">
        <v>1</v>
      </c>
      <c r="K34" s="48">
        <v>1</v>
      </c>
      <c r="L34" s="35">
        <v>1</v>
      </c>
      <c r="M34" s="36">
        <v>2</v>
      </c>
      <c r="N34" s="35">
        <v>1</v>
      </c>
      <c r="O34" s="36">
        <v>3</v>
      </c>
      <c r="P34" s="35">
        <v>1</v>
      </c>
      <c r="Q34" s="37">
        <v>4</v>
      </c>
      <c r="R34" s="32">
        <v>4</v>
      </c>
      <c r="S34" s="33">
        <v>2</v>
      </c>
      <c r="T34" s="32">
        <v>2</v>
      </c>
      <c r="U34" s="33">
        <v>1</v>
      </c>
      <c r="V34" s="32">
        <v>3</v>
      </c>
      <c r="W34" s="33">
        <v>4</v>
      </c>
      <c r="X34" s="32">
        <v>1</v>
      </c>
      <c r="Y34" s="34">
        <v>3</v>
      </c>
      <c r="Z34" s="29">
        <v>3</v>
      </c>
      <c r="AA34" s="30">
        <v>4</v>
      </c>
      <c r="AB34" s="29">
        <v>4</v>
      </c>
      <c r="AC34" s="30">
        <v>3</v>
      </c>
      <c r="AD34" s="29">
        <v>2</v>
      </c>
      <c r="AE34" s="30">
        <v>2</v>
      </c>
      <c r="AF34" s="29">
        <v>1</v>
      </c>
      <c r="AG34" s="31">
        <v>1</v>
      </c>
      <c r="AH34" s="29">
        <v>2</v>
      </c>
      <c r="AI34" s="30">
        <v>3</v>
      </c>
      <c r="AJ34" s="29">
        <v>3</v>
      </c>
      <c r="AK34" s="30">
        <v>4</v>
      </c>
      <c r="AL34" s="29">
        <v>4</v>
      </c>
      <c r="AM34" s="30">
        <v>1</v>
      </c>
      <c r="AN34" s="29">
        <v>1</v>
      </c>
      <c r="AO34" s="31">
        <v>2</v>
      </c>
      <c r="AP34" s="82">
        <v>7</v>
      </c>
      <c r="AQ34" s="36">
        <v>1</v>
      </c>
      <c r="AR34" s="35">
        <v>10</v>
      </c>
      <c r="AS34" s="36">
        <v>4</v>
      </c>
      <c r="AT34" s="35">
        <v>6</v>
      </c>
      <c r="AU34" s="36">
        <v>3</v>
      </c>
      <c r="AV34" s="35">
        <v>10</v>
      </c>
      <c r="AW34" s="37">
        <v>2</v>
      </c>
    </row>
    <row r="35" spans="1:49" ht="12" customHeight="1" x14ac:dyDescent="0.2">
      <c r="A35" s="26" t="s">
        <v>53</v>
      </c>
      <c r="B35" s="82">
        <v>1</v>
      </c>
      <c r="C35" s="36">
        <v>3</v>
      </c>
      <c r="D35" s="35">
        <v>4</v>
      </c>
      <c r="E35" s="36">
        <v>4</v>
      </c>
      <c r="F35" s="35">
        <v>3</v>
      </c>
      <c r="G35" s="48">
        <v>1</v>
      </c>
      <c r="H35" s="35">
        <v>2</v>
      </c>
      <c r="I35" s="37">
        <v>2</v>
      </c>
      <c r="J35" s="47">
        <v>2</v>
      </c>
      <c r="K35" s="48">
        <v>1</v>
      </c>
      <c r="L35" s="35">
        <v>2</v>
      </c>
      <c r="M35" s="36">
        <v>2</v>
      </c>
      <c r="N35" s="35">
        <v>2</v>
      </c>
      <c r="O35" s="36">
        <v>3</v>
      </c>
      <c r="P35" s="35">
        <v>2</v>
      </c>
      <c r="Q35" s="37">
        <v>4</v>
      </c>
      <c r="R35" s="32">
        <v>3</v>
      </c>
      <c r="S35" s="33">
        <v>2</v>
      </c>
      <c r="T35" s="32">
        <v>1</v>
      </c>
      <c r="U35" s="33">
        <v>1</v>
      </c>
      <c r="V35" s="32">
        <v>4</v>
      </c>
      <c r="W35" s="33">
        <v>4</v>
      </c>
      <c r="X35" s="32">
        <v>2</v>
      </c>
      <c r="Y35" s="34">
        <v>3</v>
      </c>
      <c r="Z35" s="29">
        <v>4</v>
      </c>
      <c r="AA35" s="30">
        <v>4</v>
      </c>
      <c r="AB35" s="29">
        <v>3</v>
      </c>
      <c r="AC35" s="30">
        <v>3</v>
      </c>
      <c r="AD35" s="29">
        <v>1</v>
      </c>
      <c r="AE35" s="30">
        <v>2</v>
      </c>
      <c r="AF35" s="29">
        <v>2</v>
      </c>
      <c r="AG35" s="31">
        <v>1</v>
      </c>
      <c r="AH35" s="29">
        <v>1</v>
      </c>
      <c r="AI35" s="30">
        <v>3</v>
      </c>
      <c r="AJ35" s="29">
        <v>4</v>
      </c>
      <c r="AK35" s="30">
        <v>4</v>
      </c>
      <c r="AL35" s="29">
        <v>3</v>
      </c>
      <c r="AM35" s="30">
        <v>1</v>
      </c>
      <c r="AN35" s="29">
        <v>2</v>
      </c>
      <c r="AO35" s="31">
        <v>2</v>
      </c>
      <c r="AP35" s="82">
        <v>8</v>
      </c>
      <c r="AQ35" s="36">
        <v>4</v>
      </c>
      <c r="AR35" s="35">
        <v>7</v>
      </c>
      <c r="AS35" s="36">
        <v>1</v>
      </c>
      <c r="AT35" s="35">
        <v>9</v>
      </c>
      <c r="AU35" s="36">
        <v>4</v>
      </c>
      <c r="AV35" s="35">
        <v>9</v>
      </c>
      <c r="AW35" s="37">
        <v>3</v>
      </c>
    </row>
    <row r="36" spans="1:49" ht="12" customHeight="1" x14ac:dyDescent="0.2">
      <c r="A36" s="26" t="s">
        <v>54</v>
      </c>
      <c r="B36" s="82">
        <v>4</v>
      </c>
      <c r="C36" s="36">
        <v>3</v>
      </c>
      <c r="D36" s="35">
        <v>1</v>
      </c>
      <c r="E36" s="36">
        <v>4</v>
      </c>
      <c r="F36" s="35">
        <v>2</v>
      </c>
      <c r="G36" s="48">
        <v>1</v>
      </c>
      <c r="H36" s="35">
        <v>3</v>
      </c>
      <c r="I36" s="37">
        <v>2</v>
      </c>
      <c r="J36" s="47">
        <v>3</v>
      </c>
      <c r="K36" s="48">
        <v>1</v>
      </c>
      <c r="L36" s="35">
        <v>3</v>
      </c>
      <c r="M36" s="36">
        <v>2</v>
      </c>
      <c r="N36" s="35">
        <v>3</v>
      </c>
      <c r="O36" s="36">
        <v>3</v>
      </c>
      <c r="P36" s="35">
        <v>3</v>
      </c>
      <c r="Q36" s="37">
        <v>4</v>
      </c>
      <c r="R36" s="32">
        <v>2</v>
      </c>
      <c r="S36" s="33">
        <v>2</v>
      </c>
      <c r="T36" s="32">
        <v>4</v>
      </c>
      <c r="U36" s="33">
        <v>1</v>
      </c>
      <c r="V36" s="32">
        <v>1</v>
      </c>
      <c r="W36" s="33">
        <v>4</v>
      </c>
      <c r="X36" s="32">
        <v>3</v>
      </c>
      <c r="Y36" s="34">
        <v>3</v>
      </c>
      <c r="Z36" s="29">
        <v>1</v>
      </c>
      <c r="AA36" s="30">
        <v>4</v>
      </c>
      <c r="AB36" s="29">
        <v>2</v>
      </c>
      <c r="AC36" s="30">
        <v>3</v>
      </c>
      <c r="AD36" s="29">
        <v>4</v>
      </c>
      <c r="AE36" s="30">
        <v>2</v>
      </c>
      <c r="AF36" s="29">
        <v>3</v>
      </c>
      <c r="AG36" s="31">
        <v>1</v>
      </c>
      <c r="AH36" s="29">
        <v>4</v>
      </c>
      <c r="AI36" s="30">
        <v>3</v>
      </c>
      <c r="AJ36" s="29">
        <v>1</v>
      </c>
      <c r="AK36" s="30">
        <v>4</v>
      </c>
      <c r="AL36" s="29">
        <v>2</v>
      </c>
      <c r="AM36" s="30">
        <v>1</v>
      </c>
      <c r="AN36" s="29">
        <v>3</v>
      </c>
      <c r="AO36" s="31">
        <v>2</v>
      </c>
      <c r="AP36" s="82">
        <v>9</v>
      </c>
      <c r="AQ36" s="36">
        <v>3</v>
      </c>
      <c r="AR36" s="35">
        <v>9</v>
      </c>
      <c r="AS36" s="36">
        <v>4</v>
      </c>
      <c r="AT36" s="35">
        <v>7</v>
      </c>
      <c r="AU36" s="36">
        <v>1</v>
      </c>
      <c r="AV36" s="35">
        <v>8</v>
      </c>
      <c r="AW36" s="37">
        <v>4</v>
      </c>
    </row>
    <row r="37" spans="1:49" ht="12" customHeight="1" x14ac:dyDescent="0.2">
      <c r="A37" s="26" t="s">
        <v>55</v>
      </c>
      <c r="B37" s="82">
        <v>3</v>
      </c>
      <c r="C37" s="36">
        <v>3</v>
      </c>
      <c r="D37" s="35">
        <v>2</v>
      </c>
      <c r="E37" s="36">
        <v>4</v>
      </c>
      <c r="F37" s="35">
        <v>1</v>
      </c>
      <c r="G37" s="48">
        <v>1</v>
      </c>
      <c r="H37" s="35">
        <v>4</v>
      </c>
      <c r="I37" s="37">
        <v>2</v>
      </c>
      <c r="J37" s="47">
        <v>4</v>
      </c>
      <c r="K37" s="48">
        <v>1</v>
      </c>
      <c r="L37" s="35">
        <v>4</v>
      </c>
      <c r="M37" s="36">
        <v>2</v>
      </c>
      <c r="N37" s="35">
        <v>4</v>
      </c>
      <c r="O37" s="36">
        <v>3</v>
      </c>
      <c r="P37" s="35">
        <v>4</v>
      </c>
      <c r="Q37" s="37">
        <v>4</v>
      </c>
      <c r="R37" s="32">
        <v>1</v>
      </c>
      <c r="S37" s="33">
        <v>2</v>
      </c>
      <c r="T37" s="32">
        <v>3</v>
      </c>
      <c r="U37" s="33">
        <v>1</v>
      </c>
      <c r="V37" s="32">
        <v>2</v>
      </c>
      <c r="W37" s="33">
        <v>4</v>
      </c>
      <c r="X37" s="32">
        <v>4</v>
      </c>
      <c r="Y37" s="34">
        <v>3</v>
      </c>
      <c r="Z37" s="29">
        <v>2</v>
      </c>
      <c r="AA37" s="30">
        <v>4</v>
      </c>
      <c r="AB37" s="29">
        <v>1</v>
      </c>
      <c r="AC37" s="30">
        <v>3</v>
      </c>
      <c r="AD37" s="29">
        <v>3</v>
      </c>
      <c r="AE37" s="30">
        <v>2</v>
      </c>
      <c r="AF37" s="29">
        <v>4</v>
      </c>
      <c r="AG37" s="31">
        <v>1</v>
      </c>
      <c r="AH37" s="29">
        <v>3</v>
      </c>
      <c r="AI37" s="30">
        <v>3</v>
      </c>
      <c r="AJ37" s="29">
        <v>2</v>
      </c>
      <c r="AK37" s="30">
        <v>4</v>
      </c>
      <c r="AL37" s="29">
        <v>1</v>
      </c>
      <c r="AM37" s="30">
        <v>1</v>
      </c>
      <c r="AN37" s="29">
        <v>4</v>
      </c>
      <c r="AO37" s="31">
        <v>2</v>
      </c>
      <c r="AP37" s="82">
        <v>10</v>
      </c>
      <c r="AQ37" s="36">
        <v>2</v>
      </c>
      <c r="AR37" s="35">
        <v>6</v>
      </c>
      <c r="AS37" s="36">
        <v>3</v>
      </c>
      <c r="AT37" s="35">
        <v>10</v>
      </c>
      <c r="AU37" s="36">
        <v>4</v>
      </c>
      <c r="AV37" s="35">
        <v>7</v>
      </c>
      <c r="AW37" s="37">
        <v>1</v>
      </c>
    </row>
    <row r="38" spans="1:49" ht="7.5" customHeight="1" x14ac:dyDescent="0.2">
      <c r="A38" s="26"/>
      <c r="B38" s="46"/>
      <c r="C38" s="41"/>
      <c r="D38" s="41"/>
      <c r="E38" s="41"/>
      <c r="F38" s="41"/>
      <c r="G38" s="40"/>
      <c r="H38" s="41"/>
      <c r="I38" s="42"/>
      <c r="J38" s="39"/>
      <c r="K38" s="40"/>
      <c r="L38" s="41"/>
      <c r="M38" s="41"/>
      <c r="N38" s="41"/>
      <c r="O38" s="41"/>
      <c r="P38" s="41"/>
      <c r="Q38" s="42"/>
      <c r="R38" s="46"/>
      <c r="S38" s="41"/>
      <c r="T38" s="41"/>
      <c r="U38" s="41"/>
      <c r="V38" s="41"/>
      <c r="W38" s="41"/>
      <c r="X38" s="41"/>
      <c r="Y38" s="42"/>
      <c r="Z38" s="46"/>
      <c r="AA38" s="41"/>
      <c r="AB38" s="41"/>
      <c r="AC38" s="41"/>
      <c r="AD38" s="41"/>
      <c r="AE38" s="41"/>
      <c r="AF38" s="41"/>
      <c r="AG38" s="42"/>
      <c r="AH38" s="46"/>
      <c r="AI38" s="41"/>
      <c r="AJ38" s="41"/>
      <c r="AK38" s="41"/>
      <c r="AL38" s="41"/>
      <c r="AM38" s="41"/>
      <c r="AN38" s="41"/>
      <c r="AO38" s="42"/>
      <c r="AP38" s="46"/>
      <c r="AQ38" s="41"/>
      <c r="AR38" s="41"/>
      <c r="AS38" s="41"/>
      <c r="AT38" s="41"/>
      <c r="AU38" s="41"/>
      <c r="AV38" s="41"/>
      <c r="AW38" s="42"/>
    </row>
    <row r="39" spans="1:49" ht="12" customHeight="1" x14ac:dyDescent="0.2">
      <c r="A39" s="26" t="s">
        <v>56</v>
      </c>
      <c r="B39" s="86">
        <v>2</v>
      </c>
      <c r="C39" s="50">
        <v>3</v>
      </c>
      <c r="D39" s="49">
        <v>3</v>
      </c>
      <c r="E39" s="50">
        <v>4</v>
      </c>
      <c r="F39" s="49">
        <v>4</v>
      </c>
      <c r="G39" s="54">
        <v>1</v>
      </c>
      <c r="H39" s="49">
        <v>1</v>
      </c>
      <c r="I39" s="51">
        <v>2</v>
      </c>
      <c r="J39" s="53">
        <v>1</v>
      </c>
      <c r="K39" s="54">
        <v>1</v>
      </c>
      <c r="L39" s="49">
        <v>1</v>
      </c>
      <c r="M39" s="50">
        <v>2</v>
      </c>
      <c r="N39" s="49">
        <v>1</v>
      </c>
      <c r="O39" s="50">
        <v>3</v>
      </c>
      <c r="P39" s="49">
        <v>1</v>
      </c>
      <c r="Q39" s="51">
        <v>4</v>
      </c>
      <c r="R39" s="29">
        <v>4</v>
      </c>
      <c r="S39" s="30">
        <v>2</v>
      </c>
      <c r="T39" s="29">
        <v>2</v>
      </c>
      <c r="U39" s="30">
        <v>1</v>
      </c>
      <c r="V39" s="29">
        <v>3</v>
      </c>
      <c r="W39" s="30">
        <v>4</v>
      </c>
      <c r="X39" s="29">
        <v>1</v>
      </c>
      <c r="Y39" s="31">
        <v>3</v>
      </c>
      <c r="Z39" s="35">
        <v>3</v>
      </c>
      <c r="AA39" s="36">
        <v>4</v>
      </c>
      <c r="AB39" s="35">
        <v>4</v>
      </c>
      <c r="AC39" s="36">
        <v>3</v>
      </c>
      <c r="AD39" s="35">
        <v>2</v>
      </c>
      <c r="AE39" s="36">
        <v>2</v>
      </c>
      <c r="AF39" s="35">
        <v>1</v>
      </c>
      <c r="AG39" s="37">
        <v>1</v>
      </c>
      <c r="AH39" s="35">
        <v>6</v>
      </c>
      <c r="AI39" s="36">
        <v>3</v>
      </c>
      <c r="AJ39" s="35">
        <v>7</v>
      </c>
      <c r="AK39" s="36">
        <v>4</v>
      </c>
      <c r="AL39" s="35">
        <v>8</v>
      </c>
      <c r="AM39" s="36">
        <v>1</v>
      </c>
      <c r="AN39" s="35">
        <v>5</v>
      </c>
      <c r="AO39" s="37">
        <v>2</v>
      </c>
      <c r="AP39" s="82">
        <v>8</v>
      </c>
      <c r="AQ39" s="36">
        <v>1</v>
      </c>
      <c r="AR39" s="35">
        <v>6</v>
      </c>
      <c r="AS39" s="36">
        <v>4</v>
      </c>
      <c r="AT39" s="35">
        <v>7</v>
      </c>
      <c r="AU39" s="36">
        <v>3</v>
      </c>
      <c r="AV39" s="35">
        <v>6</v>
      </c>
      <c r="AW39" s="37">
        <v>2</v>
      </c>
    </row>
    <row r="40" spans="1:49" ht="12" customHeight="1" x14ac:dyDescent="0.2">
      <c r="A40" s="26" t="s">
        <v>57</v>
      </c>
      <c r="B40" s="86">
        <v>1</v>
      </c>
      <c r="C40" s="50">
        <v>3</v>
      </c>
      <c r="D40" s="49">
        <v>4</v>
      </c>
      <c r="E40" s="50">
        <v>4</v>
      </c>
      <c r="F40" s="49">
        <v>3</v>
      </c>
      <c r="G40" s="54">
        <v>1</v>
      </c>
      <c r="H40" s="49">
        <v>2</v>
      </c>
      <c r="I40" s="51">
        <v>2</v>
      </c>
      <c r="J40" s="53">
        <v>2</v>
      </c>
      <c r="K40" s="54">
        <v>1</v>
      </c>
      <c r="L40" s="49">
        <v>2</v>
      </c>
      <c r="M40" s="50">
        <v>2</v>
      </c>
      <c r="N40" s="49">
        <v>2</v>
      </c>
      <c r="O40" s="50">
        <v>3</v>
      </c>
      <c r="P40" s="49">
        <v>2</v>
      </c>
      <c r="Q40" s="51">
        <v>4</v>
      </c>
      <c r="R40" s="29">
        <v>3</v>
      </c>
      <c r="S40" s="30">
        <v>2</v>
      </c>
      <c r="T40" s="29">
        <v>1</v>
      </c>
      <c r="U40" s="30">
        <v>1</v>
      </c>
      <c r="V40" s="29">
        <v>4</v>
      </c>
      <c r="W40" s="30">
        <v>4</v>
      </c>
      <c r="X40" s="29">
        <v>2</v>
      </c>
      <c r="Y40" s="31">
        <v>3</v>
      </c>
      <c r="Z40" s="35">
        <v>4</v>
      </c>
      <c r="AA40" s="36">
        <v>4</v>
      </c>
      <c r="AB40" s="35">
        <v>3</v>
      </c>
      <c r="AC40" s="36">
        <v>3</v>
      </c>
      <c r="AD40" s="35">
        <v>1</v>
      </c>
      <c r="AE40" s="36">
        <v>2</v>
      </c>
      <c r="AF40" s="35">
        <v>2</v>
      </c>
      <c r="AG40" s="37">
        <v>1</v>
      </c>
      <c r="AH40" s="35">
        <v>5</v>
      </c>
      <c r="AI40" s="36">
        <v>3</v>
      </c>
      <c r="AJ40" s="35">
        <v>8</v>
      </c>
      <c r="AK40" s="36">
        <v>4</v>
      </c>
      <c r="AL40" s="35">
        <v>7</v>
      </c>
      <c r="AM40" s="36">
        <v>1</v>
      </c>
      <c r="AN40" s="35">
        <v>6</v>
      </c>
      <c r="AO40" s="37">
        <v>2</v>
      </c>
      <c r="AP40" s="82">
        <v>9</v>
      </c>
      <c r="AQ40" s="36">
        <v>2</v>
      </c>
      <c r="AR40" s="35">
        <v>8</v>
      </c>
      <c r="AS40" s="36">
        <v>1</v>
      </c>
      <c r="AT40" s="35">
        <v>10</v>
      </c>
      <c r="AU40" s="36">
        <v>2</v>
      </c>
      <c r="AV40" s="35">
        <v>10</v>
      </c>
      <c r="AW40" s="37">
        <v>3</v>
      </c>
    </row>
    <row r="41" spans="1:49" ht="12" customHeight="1" x14ac:dyDescent="0.2">
      <c r="A41" s="26" t="s">
        <v>58</v>
      </c>
      <c r="B41" s="86">
        <v>4</v>
      </c>
      <c r="C41" s="50">
        <v>3</v>
      </c>
      <c r="D41" s="49">
        <v>1</v>
      </c>
      <c r="E41" s="50">
        <v>4</v>
      </c>
      <c r="F41" s="49">
        <v>2</v>
      </c>
      <c r="G41" s="54">
        <v>1</v>
      </c>
      <c r="H41" s="49">
        <v>3</v>
      </c>
      <c r="I41" s="51">
        <v>2</v>
      </c>
      <c r="J41" s="53">
        <v>3</v>
      </c>
      <c r="K41" s="54">
        <v>1</v>
      </c>
      <c r="L41" s="49">
        <v>3</v>
      </c>
      <c r="M41" s="50">
        <v>2</v>
      </c>
      <c r="N41" s="49">
        <v>3</v>
      </c>
      <c r="O41" s="50">
        <v>3</v>
      </c>
      <c r="P41" s="49">
        <v>3</v>
      </c>
      <c r="Q41" s="51">
        <v>4</v>
      </c>
      <c r="R41" s="29">
        <v>2</v>
      </c>
      <c r="S41" s="30">
        <v>2</v>
      </c>
      <c r="T41" s="29">
        <v>4</v>
      </c>
      <c r="U41" s="30">
        <v>1</v>
      </c>
      <c r="V41" s="29">
        <v>1</v>
      </c>
      <c r="W41" s="30">
        <v>4</v>
      </c>
      <c r="X41" s="29">
        <v>3</v>
      </c>
      <c r="Y41" s="31">
        <v>3</v>
      </c>
      <c r="Z41" s="35">
        <v>1</v>
      </c>
      <c r="AA41" s="36">
        <v>4</v>
      </c>
      <c r="AB41" s="35">
        <v>2</v>
      </c>
      <c r="AC41" s="36">
        <v>3</v>
      </c>
      <c r="AD41" s="35">
        <v>4</v>
      </c>
      <c r="AE41" s="36">
        <v>2</v>
      </c>
      <c r="AF41" s="35">
        <v>3</v>
      </c>
      <c r="AG41" s="37">
        <v>1</v>
      </c>
      <c r="AH41" s="35">
        <v>8</v>
      </c>
      <c r="AI41" s="36">
        <v>3</v>
      </c>
      <c r="AJ41" s="35">
        <v>5</v>
      </c>
      <c r="AK41" s="36">
        <v>4</v>
      </c>
      <c r="AL41" s="35">
        <v>6</v>
      </c>
      <c r="AM41" s="36">
        <v>1</v>
      </c>
      <c r="AN41" s="35">
        <v>7</v>
      </c>
      <c r="AO41" s="37">
        <v>2</v>
      </c>
      <c r="AP41" s="82">
        <v>10</v>
      </c>
      <c r="AQ41" s="36">
        <v>3</v>
      </c>
      <c r="AR41" s="35">
        <v>10</v>
      </c>
      <c r="AS41" s="36">
        <v>2</v>
      </c>
      <c r="AT41" s="35">
        <v>8</v>
      </c>
      <c r="AU41" s="36">
        <v>1</v>
      </c>
      <c r="AV41" s="35">
        <v>9</v>
      </c>
      <c r="AW41" s="37">
        <v>2</v>
      </c>
    </row>
    <row r="42" spans="1:49" ht="12" customHeight="1" x14ac:dyDescent="0.2">
      <c r="A42" s="26" t="s">
        <v>59</v>
      </c>
      <c r="B42" s="86">
        <v>3</v>
      </c>
      <c r="C42" s="50">
        <v>3</v>
      </c>
      <c r="D42" s="49">
        <v>2</v>
      </c>
      <c r="E42" s="50">
        <v>4</v>
      </c>
      <c r="F42" s="49">
        <v>1</v>
      </c>
      <c r="G42" s="54">
        <v>1</v>
      </c>
      <c r="H42" s="49">
        <v>4</v>
      </c>
      <c r="I42" s="51">
        <v>2</v>
      </c>
      <c r="J42" s="53">
        <v>4</v>
      </c>
      <c r="K42" s="54">
        <v>1</v>
      </c>
      <c r="L42" s="49">
        <v>4</v>
      </c>
      <c r="M42" s="50">
        <v>2</v>
      </c>
      <c r="N42" s="49">
        <v>4</v>
      </c>
      <c r="O42" s="50">
        <v>3</v>
      </c>
      <c r="P42" s="49">
        <v>4</v>
      </c>
      <c r="Q42" s="51">
        <v>4</v>
      </c>
      <c r="R42" s="29">
        <v>1</v>
      </c>
      <c r="S42" s="30">
        <v>2</v>
      </c>
      <c r="T42" s="29">
        <v>3</v>
      </c>
      <c r="U42" s="30">
        <v>1</v>
      </c>
      <c r="V42" s="29">
        <v>2</v>
      </c>
      <c r="W42" s="30">
        <v>4</v>
      </c>
      <c r="X42" s="29">
        <v>4</v>
      </c>
      <c r="Y42" s="31">
        <v>3</v>
      </c>
      <c r="Z42" s="35">
        <v>2</v>
      </c>
      <c r="AA42" s="36">
        <v>4</v>
      </c>
      <c r="AB42" s="35">
        <v>1</v>
      </c>
      <c r="AC42" s="36">
        <v>3</v>
      </c>
      <c r="AD42" s="35">
        <v>3</v>
      </c>
      <c r="AE42" s="36">
        <v>2</v>
      </c>
      <c r="AF42" s="35">
        <v>4</v>
      </c>
      <c r="AG42" s="37">
        <v>1</v>
      </c>
      <c r="AH42" s="35">
        <v>7</v>
      </c>
      <c r="AI42" s="36">
        <v>3</v>
      </c>
      <c r="AJ42" s="35">
        <v>6</v>
      </c>
      <c r="AK42" s="36">
        <v>4</v>
      </c>
      <c r="AL42" s="35">
        <v>5</v>
      </c>
      <c r="AM42" s="36">
        <v>1</v>
      </c>
      <c r="AN42" s="35">
        <v>8</v>
      </c>
      <c r="AO42" s="37">
        <v>2</v>
      </c>
      <c r="AP42" s="82">
        <v>6</v>
      </c>
      <c r="AQ42" s="36">
        <v>2</v>
      </c>
      <c r="AR42" s="35">
        <v>7</v>
      </c>
      <c r="AS42" s="36">
        <v>3</v>
      </c>
      <c r="AT42" s="35">
        <v>6</v>
      </c>
      <c r="AU42" s="36">
        <v>4</v>
      </c>
      <c r="AV42" s="35">
        <v>8</v>
      </c>
      <c r="AW42" s="37">
        <v>1</v>
      </c>
    </row>
    <row r="43" spans="1:49" ht="7.5" customHeight="1" x14ac:dyDescent="0.2">
      <c r="A43" s="26"/>
      <c r="B43" s="46"/>
      <c r="C43" s="41"/>
      <c r="D43" s="41"/>
      <c r="E43" s="41"/>
      <c r="F43" s="41"/>
      <c r="G43" s="40"/>
      <c r="H43" s="41"/>
      <c r="I43" s="42"/>
      <c r="J43" s="39"/>
      <c r="K43" s="40"/>
      <c r="L43" s="41"/>
      <c r="M43" s="41"/>
      <c r="N43" s="41"/>
      <c r="O43" s="41"/>
      <c r="P43" s="41"/>
      <c r="Q43" s="42"/>
      <c r="R43" s="46"/>
      <c r="S43" s="41"/>
      <c r="T43" s="41"/>
      <c r="U43" s="41"/>
      <c r="V43" s="41"/>
      <c r="W43" s="41"/>
      <c r="X43" s="41"/>
      <c r="Y43" s="42"/>
      <c r="Z43" s="46"/>
      <c r="AA43" s="41"/>
      <c r="AB43" s="41"/>
      <c r="AC43" s="41"/>
      <c r="AD43" s="41"/>
      <c r="AE43" s="41"/>
      <c r="AF43" s="41"/>
      <c r="AG43" s="42"/>
      <c r="AH43" s="46"/>
      <c r="AI43" s="41"/>
      <c r="AJ43" s="41"/>
      <c r="AK43" s="41"/>
      <c r="AL43" s="41"/>
      <c r="AM43" s="41"/>
      <c r="AN43" s="41"/>
      <c r="AO43" s="42"/>
      <c r="AP43" s="46"/>
      <c r="AQ43" s="41"/>
      <c r="AR43" s="41"/>
      <c r="AS43" s="41"/>
      <c r="AT43" s="41"/>
      <c r="AU43" s="41"/>
      <c r="AV43" s="41"/>
      <c r="AW43" s="42"/>
    </row>
    <row r="44" spans="1:49" ht="12" customHeight="1" x14ac:dyDescent="0.2">
      <c r="A44" s="26" t="s">
        <v>60</v>
      </c>
      <c r="B44" s="87">
        <v>2</v>
      </c>
      <c r="C44" s="56">
        <v>3</v>
      </c>
      <c r="D44" s="55">
        <v>3</v>
      </c>
      <c r="E44" s="56">
        <v>4</v>
      </c>
      <c r="F44" s="55">
        <v>4</v>
      </c>
      <c r="G44" s="59">
        <v>1</v>
      </c>
      <c r="H44" s="55">
        <v>1</v>
      </c>
      <c r="I44" s="57">
        <v>2</v>
      </c>
      <c r="J44" s="58">
        <v>1</v>
      </c>
      <c r="K44" s="59">
        <v>1</v>
      </c>
      <c r="L44" s="55">
        <v>1</v>
      </c>
      <c r="M44" s="56">
        <v>2</v>
      </c>
      <c r="N44" s="55">
        <v>1</v>
      </c>
      <c r="O44" s="56">
        <v>3</v>
      </c>
      <c r="P44" s="55">
        <v>1</v>
      </c>
      <c r="Q44" s="57">
        <v>4</v>
      </c>
      <c r="R44" s="35">
        <v>4</v>
      </c>
      <c r="S44" s="36">
        <v>2</v>
      </c>
      <c r="T44" s="35">
        <v>2</v>
      </c>
      <c r="U44" s="36">
        <v>1</v>
      </c>
      <c r="V44" s="35">
        <v>3</v>
      </c>
      <c r="W44" s="36">
        <v>4</v>
      </c>
      <c r="X44" s="35">
        <v>1</v>
      </c>
      <c r="Y44" s="37">
        <v>3</v>
      </c>
      <c r="Z44" s="49">
        <v>3</v>
      </c>
      <c r="AA44" s="50">
        <v>4</v>
      </c>
      <c r="AB44" s="49">
        <v>4</v>
      </c>
      <c r="AC44" s="50">
        <v>3</v>
      </c>
      <c r="AD44" s="49">
        <v>2</v>
      </c>
      <c r="AE44" s="50">
        <v>2</v>
      </c>
      <c r="AF44" s="49">
        <v>1</v>
      </c>
      <c r="AG44" s="51">
        <v>1</v>
      </c>
      <c r="AH44" s="49">
        <v>10</v>
      </c>
      <c r="AI44" s="50">
        <v>3</v>
      </c>
      <c r="AJ44" s="49">
        <v>11</v>
      </c>
      <c r="AK44" s="50">
        <v>4</v>
      </c>
      <c r="AL44" s="49">
        <v>12</v>
      </c>
      <c r="AM44" s="50">
        <v>1</v>
      </c>
      <c r="AN44" s="49">
        <v>9</v>
      </c>
      <c r="AO44" s="51">
        <v>2</v>
      </c>
      <c r="AP44" s="82">
        <v>9</v>
      </c>
      <c r="AQ44" s="36">
        <v>1</v>
      </c>
      <c r="AR44" s="35">
        <v>7</v>
      </c>
      <c r="AS44" s="36">
        <v>2</v>
      </c>
      <c r="AT44" s="35">
        <v>8</v>
      </c>
      <c r="AU44" s="36">
        <v>3</v>
      </c>
      <c r="AV44" s="35">
        <v>7</v>
      </c>
      <c r="AW44" s="37">
        <v>4</v>
      </c>
    </row>
    <row r="45" spans="1:49" ht="12" customHeight="1" x14ac:dyDescent="0.2">
      <c r="A45" s="26" t="s">
        <v>61</v>
      </c>
      <c r="B45" s="87">
        <v>1</v>
      </c>
      <c r="C45" s="56">
        <v>3</v>
      </c>
      <c r="D45" s="55">
        <v>4</v>
      </c>
      <c r="E45" s="56">
        <v>4</v>
      </c>
      <c r="F45" s="55">
        <v>3</v>
      </c>
      <c r="G45" s="59">
        <v>1</v>
      </c>
      <c r="H45" s="55">
        <v>2</v>
      </c>
      <c r="I45" s="57">
        <v>2</v>
      </c>
      <c r="J45" s="58">
        <v>2</v>
      </c>
      <c r="K45" s="59">
        <v>1</v>
      </c>
      <c r="L45" s="55">
        <v>2</v>
      </c>
      <c r="M45" s="56">
        <v>2</v>
      </c>
      <c r="N45" s="55">
        <v>2</v>
      </c>
      <c r="O45" s="56">
        <v>3</v>
      </c>
      <c r="P45" s="55">
        <v>2</v>
      </c>
      <c r="Q45" s="57">
        <v>4</v>
      </c>
      <c r="R45" s="35">
        <v>3</v>
      </c>
      <c r="S45" s="36">
        <v>2</v>
      </c>
      <c r="T45" s="35">
        <v>1</v>
      </c>
      <c r="U45" s="36">
        <v>1</v>
      </c>
      <c r="V45" s="35">
        <v>4</v>
      </c>
      <c r="W45" s="36">
        <v>4</v>
      </c>
      <c r="X45" s="35">
        <v>2</v>
      </c>
      <c r="Y45" s="37">
        <v>3</v>
      </c>
      <c r="Z45" s="49">
        <v>4</v>
      </c>
      <c r="AA45" s="50">
        <v>4</v>
      </c>
      <c r="AB45" s="49">
        <v>3</v>
      </c>
      <c r="AC45" s="50">
        <v>3</v>
      </c>
      <c r="AD45" s="49">
        <v>1</v>
      </c>
      <c r="AE45" s="50">
        <v>2</v>
      </c>
      <c r="AF45" s="49">
        <v>2</v>
      </c>
      <c r="AG45" s="51">
        <v>1</v>
      </c>
      <c r="AH45" s="49">
        <v>9</v>
      </c>
      <c r="AI45" s="50">
        <v>3</v>
      </c>
      <c r="AJ45" s="49">
        <v>12</v>
      </c>
      <c r="AK45" s="50">
        <v>4</v>
      </c>
      <c r="AL45" s="49">
        <v>11</v>
      </c>
      <c r="AM45" s="50">
        <v>1</v>
      </c>
      <c r="AN45" s="49">
        <v>10</v>
      </c>
      <c r="AO45" s="51">
        <v>2</v>
      </c>
      <c r="AP45" s="82">
        <v>10</v>
      </c>
      <c r="AQ45" s="36">
        <v>4</v>
      </c>
      <c r="AR45" s="35">
        <v>9</v>
      </c>
      <c r="AS45" s="36">
        <v>1</v>
      </c>
      <c r="AT45" s="35">
        <v>6</v>
      </c>
      <c r="AU45" s="36">
        <v>2</v>
      </c>
      <c r="AV45" s="35">
        <v>6</v>
      </c>
      <c r="AW45" s="37">
        <v>3</v>
      </c>
    </row>
    <row r="46" spans="1:49" ht="12" customHeight="1" x14ac:dyDescent="0.2">
      <c r="A46" s="26" t="s">
        <v>62</v>
      </c>
      <c r="B46" s="87">
        <v>4</v>
      </c>
      <c r="C46" s="56">
        <v>3</v>
      </c>
      <c r="D46" s="55">
        <v>1</v>
      </c>
      <c r="E46" s="56">
        <v>4</v>
      </c>
      <c r="F46" s="55">
        <v>2</v>
      </c>
      <c r="G46" s="59">
        <v>1</v>
      </c>
      <c r="H46" s="55">
        <v>3</v>
      </c>
      <c r="I46" s="57">
        <v>2</v>
      </c>
      <c r="J46" s="58">
        <v>3</v>
      </c>
      <c r="K46" s="59">
        <v>1</v>
      </c>
      <c r="L46" s="55">
        <v>3</v>
      </c>
      <c r="M46" s="56">
        <v>2</v>
      </c>
      <c r="N46" s="55">
        <v>3</v>
      </c>
      <c r="O46" s="56">
        <v>3</v>
      </c>
      <c r="P46" s="55">
        <v>3</v>
      </c>
      <c r="Q46" s="57">
        <v>4</v>
      </c>
      <c r="R46" s="35">
        <v>2</v>
      </c>
      <c r="S46" s="36">
        <v>2</v>
      </c>
      <c r="T46" s="35">
        <v>4</v>
      </c>
      <c r="U46" s="36">
        <v>1</v>
      </c>
      <c r="V46" s="35">
        <v>1</v>
      </c>
      <c r="W46" s="36">
        <v>4</v>
      </c>
      <c r="X46" s="35">
        <v>3</v>
      </c>
      <c r="Y46" s="37">
        <v>3</v>
      </c>
      <c r="Z46" s="49">
        <v>1</v>
      </c>
      <c r="AA46" s="50">
        <v>4</v>
      </c>
      <c r="AB46" s="49">
        <v>2</v>
      </c>
      <c r="AC46" s="50">
        <v>3</v>
      </c>
      <c r="AD46" s="49">
        <v>4</v>
      </c>
      <c r="AE46" s="50">
        <v>2</v>
      </c>
      <c r="AF46" s="49">
        <v>3</v>
      </c>
      <c r="AG46" s="51">
        <v>1</v>
      </c>
      <c r="AH46" s="49">
        <v>12</v>
      </c>
      <c r="AI46" s="50">
        <v>3</v>
      </c>
      <c r="AJ46" s="49">
        <v>9</v>
      </c>
      <c r="AK46" s="50">
        <v>4</v>
      </c>
      <c r="AL46" s="49">
        <v>10</v>
      </c>
      <c r="AM46" s="50">
        <v>1</v>
      </c>
      <c r="AN46" s="49">
        <v>11</v>
      </c>
      <c r="AO46" s="51">
        <v>2</v>
      </c>
      <c r="AP46" s="82">
        <v>6</v>
      </c>
      <c r="AQ46" s="36">
        <v>3</v>
      </c>
      <c r="AR46" s="35">
        <v>6</v>
      </c>
      <c r="AS46" s="36">
        <v>2</v>
      </c>
      <c r="AT46" s="35">
        <v>9</v>
      </c>
      <c r="AU46" s="36">
        <v>1</v>
      </c>
      <c r="AV46" s="35">
        <v>10</v>
      </c>
      <c r="AW46" s="37">
        <v>4</v>
      </c>
    </row>
    <row r="47" spans="1:49" ht="12" customHeight="1" x14ac:dyDescent="0.2">
      <c r="A47" s="26" t="s">
        <v>63</v>
      </c>
      <c r="B47" s="87">
        <v>3</v>
      </c>
      <c r="C47" s="56">
        <v>3</v>
      </c>
      <c r="D47" s="55">
        <v>2</v>
      </c>
      <c r="E47" s="56">
        <v>4</v>
      </c>
      <c r="F47" s="55">
        <v>1</v>
      </c>
      <c r="G47" s="59">
        <v>1</v>
      </c>
      <c r="H47" s="55">
        <v>4</v>
      </c>
      <c r="I47" s="57">
        <v>2</v>
      </c>
      <c r="J47" s="58">
        <v>4</v>
      </c>
      <c r="K47" s="59">
        <v>1</v>
      </c>
      <c r="L47" s="55">
        <v>4</v>
      </c>
      <c r="M47" s="56">
        <v>2</v>
      </c>
      <c r="N47" s="55">
        <v>4</v>
      </c>
      <c r="O47" s="56">
        <v>3</v>
      </c>
      <c r="P47" s="55">
        <v>4</v>
      </c>
      <c r="Q47" s="57">
        <v>4</v>
      </c>
      <c r="R47" s="35">
        <v>1</v>
      </c>
      <c r="S47" s="36">
        <v>2</v>
      </c>
      <c r="T47" s="35">
        <v>3</v>
      </c>
      <c r="U47" s="36">
        <v>1</v>
      </c>
      <c r="V47" s="35">
        <v>2</v>
      </c>
      <c r="W47" s="36">
        <v>4</v>
      </c>
      <c r="X47" s="35">
        <v>4</v>
      </c>
      <c r="Y47" s="37">
        <v>3</v>
      </c>
      <c r="Z47" s="49">
        <v>2</v>
      </c>
      <c r="AA47" s="50">
        <v>4</v>
      </c>
      <c r="AB47" s="49">
        <v>1</v>
      </c>
      <c r="AC47" s="50">
        <v>3</v>
      </c>
      <c r="AD47" s="49">
        <v>3</v>
      </c>
      <c r="AE47" s="50">
        <v>2</v>
      </c>
      <c r="AF47" s="49">
        <v>4</v>
      </c>
      <c r="AG47" s="51">
        <v>1</v>
      </c>
      <c r="AH47" s="49">
        <v>11</v>
      </c>
      <c r="AI47" s="50">
        <v>3</v>
      </c>
      <c r="AJ47" s="49">
        <v>10</v>
      </c>
      <c r="AK47" s="50">
        <v>4</v>
      </c>
      <c r="AL47" s="49">
        <v>9</v>
      </c>
      <c r="AM47" s="50">
        <v>1</v>
      </c>
      <c r="AN47" s="49">
        <v>12</v>
      </c>
      <c r="AO47" s="51">
        <v>2</v>
      </c>
      <c r="AP47" s="82">
        <v>7</v>
      </c>
      <c r="AQ47" s="36">
        <v>4</v>
      </c>
      <c r="AR47" s="35">
        <v>8</v>
      </c>
      <c r="AS47" s="36">
        <v>3</v>
      </c>
      <c r="AT47" s="35">
        <v>7</v>
      </c>
      <c r="AU47" s="36">
        <v>2</v>
      </c>
      <c r="AV47" s="35">
        <v>9</v>
      </c>
      <c r="AW47" s="37">
        <v>1</v>
      </c>
    </row>
    <row r="48" spans="1:49" ht="7.5" customHeight="1" x14ac:dyDescent="0.2">
      <c r="A48" s="26"/>
      <c r="B48" s="46"/>
      <c r="C48" s="41"/>
      <c r="D48" s="41"/>
      <c r="E48" s="41"/>
      <c r="F48" s="41"/>
      <c r="G48" s="40"/>
      <c r="H48" s="41"/>
      <c r="I48" s="42"/>
      <c r="J48" s="39"/>
      <c r="K48" s="40"/>
      <c r="L48" s="41"/>
      <c r="M48" s="41"/>
      <c r="N48" s="41"/>
      <c r="O48" s="41"/>
      <c r="P48" s="41"/>
      <c r="Q48" s="42"/>
      <c r="R48" s="46"/>
      <c r="S48" s="41"/>
      <c r="T48" s="41"/>
      <c r="U48" s="41"/>
      <c r="V48" s="41"/>
      <c r="W48" s="41"/>
      <c r="X48" s="41"/>
      <c r="Y48" s="42"/>
      <c r="Z48" s="46"/>
      <c r="AA48" s="41"/>
      <c r="AB48" s="41"/>
      <c r="AC48" s="41"/>
      <c r="AD48" s="41"/>
      <c r="AE48" s="41"/>
      <c r="AF48" s="41"/>
      <c r="AG48" s="42"/>
      <c r="AH48" s="46"/>
      <c r="AI48" s="41"/>
      <c r="AJ48" s="41"/>
      <c r="AK48" s="41"/>
      <c r="AL48" s="41"/>
      <c r="AM48" s="41"/>
      <c r="AN48" s="41"/>
      <c r="AO48" s="42"/>
      <c r="AP48" s="46"/>
      <c r="AQ48" s="41"/>
      <c r="AR48" s="41"/>
      <c r="AS48" s="41"/>
      <c r="AT48" s="41"/>
      <c r="AU48" s="41"/>
      <c r="AV48" s="41"/>
      <c r="AW48" s="42"/>
    </row>
    <row r="49" spans="1:49" ht="12" customHeight="1" x14ac:dyDescent="0.2">
      <c r="A49" s="26" t="s">
        <v>64</v>
      </c>
      <c r="B49" s="88">
        <v>2</v>
      </c>
      <c r="C49" s="33">
        <v>3</v>
      </c>
      <c r="D49" s="32">
        <v>3</v>
      </c>
      <c r="E49" s="33">
        <v>4</v>
      </c>
      <c r="F49" s="32">
        <v>4</v>
      </c>
      <c r="G49" s="61">
        <v>1</v>
      </c>
      <c r="H49" s="32">
        <v>1</v>
      </c>
      <c r="I49" s="34">
        <v>2</v>
      </c>
      <c r="J49" s="60">
        <v>1</v>
      </c>
      <c r="K49" s="61">
        <v>1</v>
      </c>
      <c r="L49" s="32">
        <v>1</v>
      </c>
      <c r="M49" s="33">
        <v>2</v>
      </c>
      <c r="N49" s="32">
        <v>1</v>
      </c>
      <c r="O49" s="33">
        <v>3</v>
      </c>
      <c r="P49" s="32">
        <v>1</v>
      </c>
      <c r="Q49" s="34">
        <v>4</v>
      </c>
      <c r="R49" s="49">
        <v>4</v>
      </c>
      <c r="S49" s="50">
        <v>2</v>
      </c>
      <c r="T49" s="49">
        <v>2</v>
      </c>
      <c r="U49" s="50">
        <v>1</v>
      </c>
      <c r="V49" s="49">
        <v>3</v>
      </c>
      <c r="W49" s="50">
        <v>4</v>
      </c>
      <c r="X49" s="49">
        <v>1</v>
      </c>
      <c r="Y49" s="51">
        <v>3</v>
      </c>
      <c r="Z49" s="55">
        <v>3</v>
      </c>
      <c r="AA49" s="56">
        <v>4</v>
      </c>
      <c r="AB49" s="55">
        <v>4</v>
      </c>
      <c r="AC49" s="56">
        <v>3</v>
      </c>
      <c r="AD49" s="55">
        <v>2</v>
      </c>
      <c r="AE49" s="56">
        <v>2</v>
      </c>
      <c r="AF49" s="55">
        <v>1</v>
      </c>
      <c r="AG49" s="57">
        <v>1</v>
      </c>
      <c r="AH49" s="55">
        <v>14</v>
      </c>
      <c r="AI49" s="56">
        <v>3</v>
      </c>
      <c r="AJ49" s="55">
        <v>15</v>
      </c>
      <c r="AK49" s="56">
        <v>4</v>
      </c>
      <c r="AL49" s="55">
        <v>16</v>
      </c>
      <c r="AM49" s="56">
        <v>1</v>
      </c>
      <c r="AN49" s="55">
        <v>13</v>
      </c>
      <c r="AO49" s="57">
        <v>2</v>
      </c>
      <c r="AP49" s="82">
        <v>10</v>
      </c>
      <c r="AQ49" s="36">
        <v>1</v>
      </c>
      <c r="AR49" s="35">
        <v>8</v>
      </c>
      <c r="AS49" s="36">
        <v>2</v>
      </c>
      <c r="AT49" s="35">
        <v>9</v>
      </c>
      <c r="AU49" s="36">
        <v>3</v>
      </c>
      <c r="AV49" s="35">
        <v>8</v>
      </c>
      <c r="AW49" s="37">
        <v>2</v>
      </c>
    </row>
    <row r="50" spans="1:49" ht="12" customHeight="1" x14ac:dyDescent="0.2">
      <c r="A50" s="26" t="s">
        <v>65</v>
      </c>
      <c r="B50" s="88">
        <v>1</v>
      </c>
      <c r="C50" s="33">
        <v>3</v>
      </c>
      <c r="D50" s="32">
        <v>4</v>
      </c>
      <c r="E50" s="33">
        <v>4</v>
      </c>
      <c r="F50" s="32">
        <v>3</v>
      </c>
      <c r="G50" s="61">
        <v>1</v>
      </c>
      <c r="H50" s="32">
        <v>2</v>
      </c>
      <c r="I50" s="34">
        <v>2</v>
      </c>
      <c r="J50" s="60">
        <v>2</v>
      </c>
      <c r="K50" s="61">
        <v>1</v>
      </c>
      <c r="L50" s="32">
        <v>2</v>
      </c>
      <c r="M50" s="33">
        <v>2</v>
      </c>
      <c r="N50" s="32">
        <v>2</v>
      </c>
      <c r="O50" s="33">
        <v>3</v>
      </c>
      <c r="P50" s="32">
        <v>2</v>
      </c>
      <c r="Q50" s="34">
        <v>4</v>
      </c>
      <c r="R50" s="49">
        <v>3</v>
      </c>
      <c r="S50" s="50">
        <v>2</v>
      </c>
      <c r="T50" s="49">
        <v>1</v>
      </c>
      <c r="U50" s="50">
        <v>1</v>
      </c>
      <c r="V50" s="49">
        <v>4</v>
      </c>
      <c r="W50" s="50">
        <v>4</v>
      </c>
      <c r="X50" s="49">
        <v>2</v>
      </c>
      <c r="Y50" s="51">
        <v>3</v>
      </c>
      <c r="Z50" s="55">
        <v>4</v>
      </c>
      <c r="AA50" s="56">
        <v>4</v>
      </c>
      <c r="AB50" s="55">
        <v>3</v>
      </c>
      <c r="AC50" s="56">
        <v>3</v>
      </c>
      <c r="AD50" s="55">
        <v>1</v>
      </c>
      <c r="AE50" s="56">
        <v>2</v>
      </c>
      <c r="AF50" s="55">
        <v>2</v>
      </c>
      <c r="AG50" s="57">
        <v>1</v>
      </c>
      <c r="AH50" s="55">
        <v>13</v>
      </c>
      <c r="AI50" s="56">
        <v>3</v>
      </c>
      <c r="AJ50" s="55">
        <v>16</v>
      </c>
      <c r="AK50" s="56">
        <v>4</v>
      </c>
      <c r="AL50" s="55">
        <v>15</v>
      </c>
      <c r="AM50" s="56">
        <v>1</v>
      </c>
      <c r="AN50" s="55">
        <v>14</v>
      </c>
      <c r="AO50" s="57">
        <v>2</v>
      </c>
      <c r="AP50" s="82">
        <v>6</v>
      </c>
      <c r="AQ50" s="36">
        <v>4</v>
      </c>
      <c r="AR50" s="35">
        <v>10</v>
      </c>
      <c r="AS50" s="36">
        <v>1</v>
      </c>
      <c r="AT50" s="35">
        <v>7</v>
      </c>
      <c r="AU50" s="36">
        <v>4</v>
      </c>
      <c r="AV50" s="35">
        <v>7</v>
      </c>
      <c r="AW50" s="37">
        <v>3</v>
      </c>
    </row>
    <row r="51" spans="1:49" ht="12" customHeight="1" x14ac:dyDescent="0.2">
      <c r="A51" s="26" t="s">
        <v>66</v>
      </c>
      <c r="B51" s="88">
        <v>4</v>
      </c>
      <c r="C51" s="33">
        <v>3</v>
      </c>
      <c r="D51" s="32">
        <v>1</v>
      </c>
      <c r="E51" s="33">
        <v>4</v>
      </c>
      <c r="F51" s="32">
        <v>2</v>
      </c>
      <c r="G51" s="61">
        <v>1</v>
      </c>
      <c r="H51" s="32">
        <v>3</v>
      </c>
      <c r="I51" s="34">
        <v>2</v>
      </c>
      <c r="J51" s="60">
        <v>3</v>
      </c>
      <c r="K51" s="61">
        <v>1</v>
      </c>
      <c r="L51" s="32">
        <v>3</v>
      </c>
      <c r="M51" s="33">
        <v>2</v>
      </c>
      <c r="N51" s="32">
        <v>3</v>
      </c>
      <c r="O51" s="33">
        <v>3</v>
      </c>
      <c r="P51" s="32">
        <v>3</v>
      </c>
      <c r="Q51" s="34">
        <v>4</v>
      </c>
      <c r="R51" s="49">
        <v>2</v>
      </c>
      <c r="S51" s="50">
        <v>2</v>
      </c>
      <c r="T51" s="49">
        <v>4</v>
      </c>
      <c r="U51" s="50">
        <v>1</v>
      </c>
      <c r="V51" s="49">
        <v>1</v>
      </c>
      <c r="W51" s="50">
        <v>4</v>
      </c>
      <c r="X51" s="49">
        <v>3</v>
      </c>
      <c r="Y51" s="51">
        <v>3</v>
      </c>
      <c r="Z51" s="55">
        <v>1</v>
      </c>
      <c r="AA51" s="56">
        <v>4</v>
      </c>
      <c r="AB51" s="55">
        <v>2</v>
      </c>
      <c r="AC51" s="56">
        <v>3</v>
      </c>
      <c r="AD51" s="55">
        <v>4</v>
      </c>
      <c r="AE51" s="56">
        <v>2</v>
      </c>
      <c r="AF51" s="55">
        <v>3</v>
      </c>
      <c r="AG51" s="57">
        <v>1</v>
      </c>
      <c r="AH51" s="55">
        <v>16</v>
      </c>
      <c r="AI51" s="56">
        <v>3</v>
      </c>
      <c r="AJ51" s="55">
        <v>13</v>
      </c>
      <c r="AK51" s="56">
        <v>4</v>
      </c>
      <c r="AL51" s="55">
        <v>14</v>
      </c>
      <c r="AM51" s="56">
        <v>1</v>
      </c>
      <c r="AN51" s="55">
        <v>15</v>
      </c>
      <c r="AO51" s="57">
        <v>2</v>
      </c>
      <c r="AP51" s="82">
        <v>7</v>
      </c>
      <c r="AQ51" s="36">
        <v>3</v>
      </c>
      <c r="AR51" s="35">
        <v>7</v>
      </c>
      <c r="AS51" s="36">
        <v>4</v>
      </c>
      <c r="AT51" s="35">
        <v>10</v>
      </c>
      <c r="AU51" s="36">
        <v>1</v>
      </c>
      <c r="AV51" s="35">
        <v>6</v>
      </c>
      <c r="AW51" s="37">
        <v>4</v>
      </c>
    </row>
    <row r="52" spans="1:49" ht="12" customHeight="1" thickBot="1" x14ac:dyDescent="0.25">
      <c r="A52" s="62" t="s">
        <v>67</v>
      </c>
      <c r="B52" s="89">
        <v>3</v>
      </c>
      <c r="C52" s="66">
        <v>3</v>
      </c>
      <c r="D52" s="65">
        <v>2</v>
      </c>
      <c r="E52" s="66">
        <v>4</v>
      </c>
      <c r="F52" s="65">
        <v>1</v>
      </c>
      <c r="G52" s="64">
        <v>1</v>
      </c>
      <c r="H52" s="65">
        <v>4</v>
      </c>
      <c r="I52" s="67">
        <v>2</v>
      </c>
      <c r="J52" s="63">
        <v>4</v>
      </c>
      <c r="K52" s="64">
        <v>1</v>
      </c>
      <c r="L52" s="65">
        <v>4</v>
      </c>
      <c r="M52" s="66">
        <v>2</v>
      </c>
      <c r="N52" s="65">
        <v>4</v>
      </c>
      <c r="O52" s="66">
        <v>3</v>
      </c>
      <c r="P52" s="65">
        <v>4</v>
      </c>
      <c r="Q52" s="67">
        <v>4</v>
      </c>
      <c r="R52" s="90">
        <v>1</v>
      </c>
      <c r="S52" s="91">
        <v>2</v>
      </c>
      <c r="T52" s="90">
        <v>3</v>
      </c>
      <c r="U52" s="91">
        <v>1</v>
      </c>
      <c r="V52" s="90">
        <v>2</v>
      </c>
      <c r="W52" s="91">
        <v>4</v>
      </c>
      <c r="X52" s="90">
        <v>4</v>
      </c>
      <c r="Y52" s="92">
        <v>3</v>
      </c>
      <c r="Z52" s="68">
        <v>2</v>
      </c>
      <c r="AA52" s="69">
        <v>4</v>
      </c>
      <c r="AB52" s="68">
        <v>1</v>
      </c>
      <c r="AC52" s="69">
        <v>3</v>
      </c>
      <c r="AD52" s="68">
        <v>3</v>
      </c>
      <c r="AE52" s="69">
        <v>2</v>
      </c>
      <c r="AF52" s="68">
        <v>4</v>
      </c>
      <c r="AG52" s="70">
        <v>1</v>
      </c>
      <c r="AH52" s="68">
        <v>15</v>
      </c>
      <c r="AI52" s="69">
        <v>3</v>
      </c>
      <c r="AJ52" s="68">
        <v>14</v>
      </c>
      <c r="AK52" s="69">
        <v>4</v>
      </c>
      <c r="AL52" s="68">
        <v>13</v>
      </c>
      <c r="AM52" s="69">
        <v>1</v>
      </c>
      <c r="AN52" s="68">
        <v>16</v>
      </c>
      <c r="AO52" s="70">
        <v>2</v>
      </c>
      <c r="AP52" s="93">
        <v>8</v>
      </c>
      <c r="AQ52" s="94">
        <v>2</v>
      </c>
      <c r="AR52" s="95">
        <v>9</v>
      </c>
      <c r="AS52" s="94">
        <v>3</v>
      </c>
      <c r="AT52" s="95">
        <v>8</v>
      </c>
      <c r="AU52" s="94">
        <v>2</v>
      </c>
      <c r="AV52" s="95">
        <v>10</v>
      </c>
      <c r="AW52" s="96">
        <v>1</v>
      </c>
    </row>
    <row r="53" spans="1:49" ht="6" customHeight="1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2" customHeight="1" x14ac:dyDescent="0.2">
      <c r="A54" s="13" t="s">
        <v>68</v>
      </c>
      <c r="B54" s="76">
        <v>3</v>
      </c>
      <c r="C54" s="17">
        <v>4</v>
      </c>
      <c r="D54" s="16">
        <v>4</v>
      </c>
      <c r="E54" s="17">
        <v>3</v>
      </c>
      <c r="F54" s="16">
        <v>2</v>
      </c>
      <c r="G54" s="17">
        <v>2</v>
      </c>
      <c r="H54" s="16">
        <v>1</v>
      </c>
      <c r="I54" s="18">
        <v>1</v>
      </c>
      <c r="J54" s="22">
        <v>2</v>
      </c>
      <c r="K54" s="23">
        <v>3</v>
      </c>
      <c r="L54" s="22">
        <v>3</v>
      </c>
      <c r="M54" s="23">
        <v>4</v>
      </c>
      <c r="N54" s="22">
        <v>4</v>
      </c>
      <c r="O54" s="23">
        <v>1</v>
      </c>
      <c r="P54" s="22">
        <v>1</v>
      </c>
      <c r="Q54" s="23">
        <v>2</v>
      </c>
      <c r="R54" s="14">
        <v>1</v>
      </c>
      <c r="S54" s="15">
        <v>1</v>
      </c>
      <c r="T54" s="16">
        <v>1</v>
      </c>
      <c r="U54" s="17">
        <v>2</v>
      </c>
      <c r="V54" s="16">
        <v>1</v>
      </c>
      <c r="W54" s="17">
        <v>3</v>
      </c>
      <c r="X54" s="16">
        <v>1</v>
      </c>
      <c r="Y54" s="18">
        <v>4</v>
      </c>
      <c r="Z54" s="97">
        <v>4</v>
      </c>
      <c r="AA54" s="98">
        <v>2</v>
      </c>
      <c r="AB54" s="97">
        <v>2</v>
      </c>
      <c r="AC54" s="98">
        <v>1</v>
      </c>
      <c r="AD54" s="97">
        <v>3</v>
      </c>
      <c r="AE54" s="98">
        <v>4</v>
      </c>
      <c r="AF54" s="97">
        <v>1</v>
      </c>
      <c r="AG54" s="99">
        <v>3</v>
      </c>
      <c r="AH54" s="77">
        <v>15</v>
      </c>
      <c r="AI54" s="78">
        <v>4</v>
      </c>
      <c r="AJ54" s="77">
        <v>16</v>
      </c>
      <c r="AK54" s="78">
        <v>3</v>
      </c>
      <c r="AL54" s="77">
        <v>14</v>
      </c>
      <c r="AM54" s="78">
        <v>2</v>
      </c>
      <c r="AN54" s="77">
        <v>13</v>
      </c>
      <c r="AO54" s="79">
        <v>1</v>
      </c>
      <c r="AP54" s="100">
        <v>11</v>
      </c>
      <c r="AQ54" s="98">
        <v>1</v>
      </c>
      <c r="AR54" s="97">
        <v>14</v>
      </c>
      <c r="AS54" s="98">
        <v>2</v>
      </c>
      <c r="AT54" s="97">
        <v>15</v>
      </c>
      <c r="AU54" s="98">
        <v>3</v>
      </c>
      <c r="AV54" s="97">
        <v>14</v>
      </c>
      <c r="AW54" s="99">
        <v>4</v>
      </c>
    </row>
    <row r="55" spans="1:49" ht="12" customHeight="1" x14ac:dyDescent="0.2">
      <c r="A55" s="26" t="s">
        <v>69</v>
      </c>
      <c r="B55" s="81">
        <v>4</v>
      </c>
      <c r="C55" s="30">
        <v>4</v>
      </c>
      <c r="D55" s="29">
        <v>3</v>
      </c>
      <c r="E55" s="30">
        <v>3</v>
      </c>
      <c r="F55" s="29">
        <v>1</v>
      </c>
      <c r="G55" s="30">
        <v>2</v>
      </c>
      <c r="H55" s="29">
        <v>2</v>
      </c>
      <c r="I55" s="31">
        <v>1</v>
      </c>
      <c r="J55" s="35">
        <v>1</v>
      </c>
      <c r="K55" s="36">
        <v>3</v>
      </c>
      <c r="L55" s="35">
        <v>4</v>
      </c>
      <c r="M55" s="36">
        <v>4</v>
      </c>
      <c r="N55" s="35">
        <v>3</v>
      </c>
      <c r="O55" s="36">
        <v>1</v>
      </c>
      <c r="P55" s="35">
        <v>2</v>
      </c>
      <c r="Q55" s="36">
        <v>2</v>
      </c>
      <c r="R55" s="27">
        <v>2</v>
      </c>
      <c r="S55" s="28">
        <v>1</v>
      </c>
      <c r="T55" s="29">
        <v>2</v>
      </c>
      <c r="U55" s="30">
        <v>2</v>
      </c>
      <c r="V55" s="29">
        <v>2</v>
      </c>
      <c r="W55" s="30">
        <v>3</v>
      </c>
      <c r="X55" s="29">
        <v>2</v>
      </c>
      <c r="Y55" s="31">
        <v>4</v>
      </c>
      <c r="Z55" s="49">
        <v>3</v>
      </c>
      <c r="AA55" s="50">
        <v>2</v>
      </c>
      <c r="AB55" s="49">
        <v>1</v>
      </c>
      <c r="AC55" s="50">
        <v>1</v>
      </c>
      <c r="AD55" s="49">
        <v>4</v>
      </c>
      <c r="AE55" s="50">
        <v>4</v>
      </c>
      <c r="AF55" s="49">
        <v>2</v>
      </c>
      <c r="AG55" s="51">
        <v>3</v>
      </c>
      <c r="AH55" s="55">
        <v>16</v>
      </c>
      <c r="AI55" s="56">
        <v>4</v>
      </c>
      <c r="AJ55" s="55">
        <v>15</v>
      </c>
      <c r="AK55" s="56">
        <v>3</v>
      </c>
      <c r="AL55" s="55">
        <v>13</v>
      </c>
      <c r="AM55" s="56">
        <v>2</v>
      </c>
      <c r="AN55" s="55">
        <v>14</v>
      </c>
      <c r="AO55" s="57">
        <v>1</v>
      </c>
      <c r="AP55" s="86">
        <v>12</v>
      </c>
      <c r="AQ55" s="50">
        <v>2</v>
      </c>
      <c r="AR55" s="49">
        <v>11</v>
      </c>
      <c r="AS55" s="50">
        <v>1</v>
      </c>
      <c r="AT55" s="49">
        <v>13</v>
      </c>
      <c r="AU55" s="50">
        <v>4</v>
      </c>
      <c r="AV55" s="49">
        <v>13</v>
      </c>
      <c r="AW55" s="51">
        <v>3</v>
      </c>
    </row>
    <row r="56" spans="1:49" ht="12" customHeight="1" x14ac:dyDescent="0.2">
      <c r="A56" s="26" t="s">
        <v>70</v>
      </c>
      <c r="B56" s="81">
        <v>1</v>
      </c>
      <c r="C56" s="30">
        <v>4</v>
      </c>
      <c r="D56" s="29">
        <v>2</v>
      </c>
      <c r="E56" s="30">
        <v>3</v>
      </c>
      <c r="F56" s="29">
        <v>4</v>
      </c>
      <c r="G56" s="30">
        <v>2</v>
      </c>
      <c r="H56" s="29">
        <v>3</v>
      </c>
      <c r="I56" s="31">
        <v>1</v>
      </c>
      <c r="J56" s="35">
        <v>4</v>
      </c>
      <c r="K56" s="36">
        <v>3</v>
      </c>
      <c r="L56" s="35">
        <v>1</v>
      </c>
      <c r="M56" s="36">
        <v>4</v>
      </c>
      <c r="N56" s="35">
        <v>2</v>
      </c>
      <c r="O56" s="36">
        <v>1</v>
      </c>
      <c r="P56" s="35">
        <v>3</v>
      </c>
      <c r="Q56" s="36">
        <v>2</v>
      </c>
      <c r="R56" s="27">
        <v>3</v>
      </c>
      <c r="S56" s="28">
        <v>1</v>
      </c>
      <c r="T56" s="29">
        <v>3</v>
      </c>
      <c r="U56" s="30">
        <v>2</v>
      </c>
      <c r="V56" s="29">
        <v>3</v>
      </c>
      <c r="W56" s="30">
        <v>3</v>
      </c>
      <c r="X56" s="29">
        <v>3</v>
      </c>
      <c r="Y56" s="31">
        <v>4</v>
      </c>
      <c r="Z56" s="49">
        <v>2</v>
      </c>
      <c r="AA56" s="50">
        <v>2</v>
      </c>
      <c r="AB56" s="49">
        <v>4</v>
      </c>
      <c r="AC56" s="50">
        <v>1</v>
      </c>
      <c r="AD56" s="49">
        <v>1</v>
      </c>
      <c r="AE56" s="50">
        <v>4</v>
      </c>
      <c r="AF56" s="49">
        <v>3</v>
      </c>
      <c r="AG56" s="51">
        <v>3</v>
      </c>
      <c r="AH56" s="55">
        <v>13</v>
      </c>
      <c r="AI56" s="56">
        <v>4</v>
      </c>
      <c r="AJ56" s="55">
        <v>14</v>
      </c>
      <c r="AK56" s="56">
        <v>3</v>
      </c>
      <c r="AL56" s="55">
        <v>16</v>
      </c>
      <c r="AM56" s="56">
        <v>2</v>
      </c>
      <c r="AN56" s="55">
        <v>15</v>
      </c>
      <c r="AO56" s="57">
        <v>1</v>
      </c>
      <c r="AP56" s="86">
        <v>13</v>
      </c>
      <c r="AQ56" s="50">
        <v>3</v>
      </c>
      <c r="AR56" s="49">
        <v>13</v>
      </c>
      <c r="AS56" s="50">
        <v>4</v>
      </c>
      <c r="AT56" s="49">
        <v>11</v>
      </c>
      <c r="AU56" s="50">
        <v>1</v>
      </c>
      <c r="AV56" s="49">
        <v>12</v>
      </c>
      <c r="AW56" s="51">
        <v>2</v>
      </c>
    </row>
    <row r="57" spans="1:49" ht="12" customHeight="1" x14ac:dyDescent="0.2">
      <c r="A57" s="26" t="s">
        <v>71</v>
      </c>
      <c r="B57" s="81">
        <v>2</v>
      </c>
      <c r="C57" s="30">
        <v>4</v>
      </c>
      <c r="D57" s="29">
        <v>1</v>
      </c>
      <c r="E57" s="30">
        <v>3</v>
      </c>
      <c r="F57" s="29">
        <v>3</v>
      </c>
      <c r="G57" s="30">
        <v>2</v>
      </c>
      <c r="H57" s="29">
        <v>4</v>
      </c>
      <c r="I57" s="31">
        <v>1</v>
      </c>
      <c r="J57" s="35">
        <v>3</v>
      </c>
      <c r="K57" s="36">
        <v>3</v>
      </c>
      <c r="L57" s="35">
        <v>2</v>
      </c>
      <c r="M57" s="36">
        <v>4</v>
      </c>
      <c r="N57" s="35">
        <v>1</v>
      </c>
      <c r="O57" s="36">
        <v>1</v>
      </c>
      <c r="P57" s="35">
        <v>4</v>
      </c>
      <c r="Q57" s="36">
        <v>2</v>
      </c>
      <c r="R57" s="27">
        <v>4</v>
      </c>
      <c r="S57" s="28">
        <v>1</v>
      </c>
      <c r="T57" s="29">
        <v>4</v>
      </c>
      <c r="U57" s="30">
        <v>2</v>
      </c>
      <c r="V57" s="29">
        <v>4</v>
      </c>
      <c r="W57" s="30">
        <v>3</v>
      </c>
      <c r="X57" s="29">
        <v>4</v>
      </c>
      <c r="Y57" s="31">
        <v>4</v>
      </c>
      <c r="Z57" s="49">
        <v>1</v>
      </c>
      <c r="AA57" s="50">
        <v>2</v>
      </c>
      <c r="AB57" s="49">
        <v>3</v>
      </c>
      <c r="AC57" s="50">
        <v>1</v>
      </c>
      <c r="AD57" s="49">
        <v>2</v>
      </c>
      <c r="AE57" s="50">
        <v>4</v>
      </c>
      <c r="AF57" s="49">
        <v>4</v>
      </c>
      <c r="AG57" s="51">
        <v>3</v>
      </c>
      <c r="AH57" s="55">
        <v>14</v>
      </c>
      <c r="AI57" s="56">
        <v>4</v>
      </c>
      <c r="AJ57" s="55">
        <v>13</v>
      </c>
      <c r="AK57" s="56">
        <v>3</v>
      </c>
      <c r="AL57" s="55">
        <v>15</v>
      </c>
      <c r="AM57" s="56">
        <v>2</v>
      </c>
      <c r="AN57" s="55">
        <v>16</v>
      </c>
      <c r="AO57" s="57">
        <v>1</v>
      </c>
      <c r="AP57" s="86">
        <v>14</v>
      </c>
      <c r="AQ57" s="50">
        <v>4</v>
      </c>
      <c r="AR57" s="49">
        <v>15</v>
      </c>
      <c r="AS57" s="50">
        <v>3</v>
      </c>
      <c r="AT57" s="49">
        <v>14</v>
      </c>
      <c r="AU57" s="50">
        <v>2</v>
      </c>
      <c r="AV57" s="49">
        <v>11</v>
      </c>
      <c r="AW57" s="51">
        <v>1</v>
      </c>
    </row>
    <row r="58" spans="1:49" ht="7.5" customHeight="1" x14ac:dyDescent="0.2">
      <c r="A58" s="26"/>
      <c r="B58" s="46"/>
      <c r="C58" s="41"/>
      <c r="D58" s="41"/>
      <c r="E58" s="41"/>
      <c r="F58" s="41"/>
      <c r="G58" s="41"/>
      <c r="H58" s="41"/>
      <c r="I58" s="42"/>
      <c r="J58" s="46"/>
      <c r="K58" s="41"/>
      <c r="L58" s="41"/>
      <c r="M58" s="41"/>
      <c r="N58" s="41"/>
      <c r="O58" s="41"/>
      <c r="P58" s="41"/>
      <c r="Q58" s="41"/>
      <c r="R58" s="39"/>
      <c r="S58" s="40"/>
      <c r="T58" s="41"/>
      <c r="U58" s="41"/>
      <c r="V58" s="41"/>
      <c r="W58" s="41"/>
      <c r="X58" s="41"/>
      <c r="Y58" s="42"/>
      <c r="Z58" s="46"/>
      <c r="AA58" s="41"/>
      <c r="AB58" s="41"/>
      <c r="AC58" s="41"/>
      <c r="AD58" s="41"/>
      <c r="AE58" s="41"/>
      <c r="AF58" s="41"/>
      <c r="AG58" s="42"/>
      <c r="AH58" s="46"/>
      <c r="AI58" s="41"/>
      <c r="AJ58" s="41"/>
      <c r="AK58" s="41"/>
      <c r="AL58" s="41"/>
      <c r="AM58" s="41"/>
      <c r="AN58" s="41"/>
      <c r="AO58" s="42"/>
      <c r="AP58" s="46"/>
      <c r="AQ58" s="41"/>
      <c r="AR58" s="41"/>
      <c r="AS58" s="41"/>
      <c r="AT58" s="41"/>
      <c r="AU58" s="41"/>
      <c r="AV58" s="41"/>
      <c r="AW58" s="42"/>
    </row>
    <row r="59" spans="1:49" ht="12" customHeight="1" x14ac:dyDescent="0.2">
      <c r="A59" s="26" t="s">
        <v>72</v>
      </c>
      <c r="B59" s="82">
        <v>3</v>
      </c>
      <c r="C59" s="36">
        <v>4</v>
      </c>
      <c r="D59" s="35">
        <v>4</v>
      </c>
      <c r="E59" s="36">
        <v>3</v>
      </c>
      <c r="F59" s="35">
        <v>2</v>
      </c>
      <c r="G59" s="36">
        <v>2</v>
      </c>
      <c r="H59" s="35">
        <v>1</v>
      </c>
      <c r="I59" s="37">
        <v>1</v>
      </c>
      <c r="J59" s="49">
        <v>2</v>
      </c>
      <c r="K59" s="50">
        <v>3</v>
      </c>
      <c r="L59" s="49">
        <v>3</v>
      </c>
      <c r="M59" s="50">
        <v>4</v>
      </c>
      <c r="N59" s="49">
        <v>4</v>
      </c>
      <c r="O59" s="50">
        <v>1</v>
      </c>
      <c r="P59" s="49">
        <v>1</v>
      </c>
      <c r="Q59" s="50">
        <v>2</v>
      </c>
      <c r="R59" s="47">
        <v>1</v>
      </c>
      <c r="S59" s="48">
        <v>1</v>
      </c>
      <c r="T59" s="35">
        <v>1</v>
      </c>
      <c r="U59" s="36">
        <v>2</v>
      </c>
      <c r="V59" s="35">
        <v>1</v>
      </c>
      <c r="W59" s="36">
        <v>3</v>
      </c>
      <c r="X59" s="35">
        <v>1</v>
      </c>
      <c r="Y59" s="37">
        <v>4</v>
      </c>
      <c r="Z59" s="55">
        <v>4</v>
      </c>
      <c r="AA59" s="56">
        <v>2</v>
      </c>
      <c r="AB59" s="55">
        <v>2</v>
      </c>
      <c r="AC59" s="56">
        <v>1</v>
      </c>
      <c r="AD59" s="55">
        <v>3</v>
      </c>
      <c r="AE59" s="56">
        <v>4</v>
      </c>
      <c r="AF59" s="55">
        <v>1</v>
      </c>
      <c r="AG59" s="57">
        <v>3</v>
      </c>
      <c r="AH59" s="32">
        <v>19</v>
      </c>
      <c r="AI59" s="33">
        <v>4</v>
      </c>
      <c r="AJ59" s="32">
        <v>20</v>
      </c>
      <c r="AK59" s="33">
        <v>3</v>
      </c>
      <c r="AL59" s="32">
        <v>18</v>
      </c>
      <c r="AM59" s="33">
        <v>2</v>
      </c>
      <c r="AN59" s="32">
        <v>17</v>
      </c>
      <c r="AO59" s="34">
        <v>1</v>
      </c>
      <c r="AP59" s="86">
        <v>12</v>
      </c>
      <c r="AQ59" s="50">
        <v>1</v>
      </c>
      <c r="AR59" s="49">
        <v>15</v>
      </c>
      <c r="AS59" s="50">
        <v>4</v>
      </c>
      <c r="AT59" s="49">
        <v>11</v>
      </c>
      <c r="AU59" s="50">
        <v>3</v>
      </c>
      <c r="AV59" s="49">
        <v>15</v>
      </c>
      <c r="AW59" s="51">
        <v>2</v>
      </c>
    </row>
    <row r="60" spans="1:49" ht="12" customHeight="1" x14ac:dyDescent="0.2">
      <c r="A60" s="26" t="s">
        <v>73</v>
      </c>
      <c r="B60" s="82">
        <v>4</v>
      </c>
      <c r="C60" s="36">
        <v>4</v>
      </c>
      <c r="D60" s="35">
        <v>3</v>
      </c>
      <c r="E60" s="36">
        <v>3</v>
      </c>
      <c r="F60" s="35">
        <v>1</v>
      </c>
      <c r="G60" s="36">
        <v>2</v>
      </c>
      <c r="H60" s="35">
        <v>2</v>
      </c>
      <c r="I60" s="37">
        <v>1</v>
      </c>
      <c r="J60" s="49">
        <v>1</v>
      </c>
      <c r="K60" s="50">
        <v>3</v>
      </c>
      <c r="L60" s="49">
        <v>4</v>
      </c>
      <c r="M60" s="50">
        <v>4</v>
      </c>
      <c r="N60" s="49">
        <v>3</v>
      </c>
      <c r="O60" s="50">
        <v>1</v>
      </c>
      <c r="P60" s="49">
        <v>2</v>
      </c>
      <c r="Q60" s="50">
        <v>2</v>
      </c>
      <c r="R60" s="47">
        <v>2</v>
      </c>
      <c r="S60" s="48">
        <v>1</v>
      </c>
      <c r="T60" s="35">
        <v>2</v>
      </c>
      <c r="U60" s="36">
        <v>2</v>
      </c>
      <c r="V60" s="35">
        <v>2</v>
      </c>
      <c r="W60" s="36">
        <v>3</v>
      </c>
      <c r="X60" s="35">
        <v>2</v>
      </c>
      <c r="Y60" s="37">
        <v>4</v>
      </c>
      <c r="Z60" s="55">
        <v>3</v>
      </c>
      <c r="AA60" s="56">
        <v>2</v>
      </c>
      <c r="AB60" s="55">
        <v>1</v>
      </c>
      <c r="AC60" s="56">
        <v>1</v>
      </c>
      <c r="AD60" s="55">
        <v>4</v>
      </c>
      <c r="AE60" s="56">
        <v>4</v>
      </c>
      <c r="AF60" s="55">
        <v>2</v>
      </c>
      <c r="AG60" s="57">
        <v>3</v>
      </c>
      <c r="AH60" s="32">
        <v>20</v>
      </c>
      <c r="AI60" s="33">
        <v>4</v>
      </c>
      <c r="AJ60" s="32">
        <v>19</v>
      </c>
      <c r="AK60" s="33">
        <v>3</v>
      </c>
      <c r="AL60" s="32">
        <v>17</v>
      </c>
      <c r="AM60" s="33">
        <v>2</v>
      </c>
      <c r="AN60" s="32">
        <v>18</v>
      </c>
      <c r="AO60" s="34">
        <v>1</v>
      </c>
      <c r="AP60" s="86">
        <v>13</v>
      </c>
      <c r="AQ60" s="50">
        <v>4</v>
      </c>
      <c r="AR60" s="49">
        <v>12</v>
      </c>
      <c r="AS60" s="50">
        <v>1</v>
      </c>
      <c r="AT60" s="49">
        <v>14</v>
      </c>
      <c r="AU60" s="50">
        <v>4</v>
      </c>
      <c r="AV60" s="49">
        <v>14</v>
      </c>
      <c r="AW60" s="51">
        <v>3</v>
      </c>
    </row>
    <row r="61" spans="1:49" ht="12" customHeight="1" x14ac:dyDescent="0.2">
      <c r="A61" s="26" t="s">
        <v>74</v>
      </c>
      <c r="B61" s="82">
        <v>1</v>
      </c>
      <c r="C61" s="36">
        <v>4</v>
      </c>
      <c r="D61" s="35">
        <v>2</v>
      </c>
      <c r="E61" s="36">
        <v>3</v>
      </c>
      <c r="F61" s="35">
        <v>4</v>
      </c>
      <c r="G61" s="36">
        <v>2</v>
      </c>
      <c r="H61" s="35">
        <v>3</v>
      </c>
      <c r="I61" s="37">
        <v>1</v>
      </c>
      <c r="J61" s="49">
        <v>4</v>
      </c>
      <c r="K61" s="50">
        <v>3</v>
      </c>
      <c r="L61" s="49">
        <v>1</v>
      </c>
      <c r="M61" s="50">
        <v>4</v>
      </c>
      <c r="N61" s="49">
        <v>2</v>
      </c>
      <c r="O61" s="50">
        <v>1</v>
      </c>
      <c r="P61" s="49">
        <v>3</v>
      </c>
      <c r="Q61" s="50">
        <v>2</v>
      </c>
      <c r="R61" s="47">
        <v>3</v>
      </c>
      <c r="S61" s="48">
        <v>1</v>
      </c>
      <c r="T61" s="35">
        <v>3</v>
      </c>
      <c r="U61" s="36">
        <v>2</v>
      </c>
      <c r="V61" s="35">
        <v>3</v>
      </c>
      <c r="W61" s="36">
        <v>3</v>
      </c>
      <c r="X61" s="35">
        <v>3</v>
      </c>
      <c r="Y61" s="37">
        <v>4</v>
      </c>
      <c r="Z61" s="55">
        <v>2</v>
      </c>
      <c r="AA61" s="56">
        <v>2</v>
      </c>
      <c r="AB61" s="55">
        <v>4</v>
      </c>
      <c r="AC61" s="56">
        <v>1</v>
      </c>
      <c r="AD61" s="55">
        <v>1</v>
      </c>
      <c r="AE61" s="56">
        <v>4</v>
      </c>
      <c r="AF61" s="55">
        <v>3</v>
      </c>
      <c r="AG61" s="57">
        <v>3</v>
      </c>
      <c r="AH61" s="32">
        <v>17</v>
      </c>
      <c r="AI61" s="33">
        <v>4</v>
      </c>
      <c r="AJ61" s="32">
        <v>18</v>
      </c>
      <c r="AK61" s="33">
        <v>3</v>
      </c>
      <c r="AL61" s="32">
        <v>20</v>
      </c>
      <c r="AM61" s="33">
        <v>2</v>
      </c>
      <c r="AN61" s="32">
        <v>19</v>
      </c>
      <c r="AO61" s="34">
        <v>1</v>
      </c>
      <c r="AP61" s="86">
        <v>14</v>
      </c>
      <c r="AQ61" s="50">
        <v>3</v>
      </c>
      <c r="AR61" s="49">
        <v>14</v>
      </c>
      <c r="AS61" s="50">
        <v>4</v>
      </c>
      <c r="AT61" s="49">
        <v>12</v>
      </c>
      <c r="AU61" s="50">
        <v>1</v>
      </c>
      <c r="AV61" s="49">
        <v>13</v>
      </c>
      <c r="AW61" s="51">
        <v>4</v>
      </c>
    </row>
    <row r="62" spans="1:49" ht="12" customHeight="1" x14ac:dyDescent="0.2">
      <c r="A62" s="26" t="s">
        <v>75</v>
      </c>
      <c r="B62" s="82">
        <v>2</v>
      </c>
      <c r="C62" s="36">
        <v>4</v>
      </c>
      <c r="D62" s="35">
        <v>1</v>
      </c>
      <c r="E62" s="36">
        <v>3</v>
      </c>
      <c r="F62" s="35">
        <v>3</v>
      </c>
      <c r="G62" s="36">
        <v>2</v>
      </c>
      <c r="H62" s="35">
        <v>4</v>
      </c>
      <c r="I62" s="37">
        <v>1</v>
      </c>
      <c r="J62" s="49">
        <v>3</v>
      </c>
      <c r="K62" s="50">
        <v>3</v>
      </c>
      <c r="L62" s="49">
        <v>2</v>
      </c>
      <c r="M62" s="50">
        <v>4</v>
      </c>
      <c r="N62" s="49">
        <v>1</v>
      </c>
      <c r="O62" s="50">
        <v>1</v>
      </c>
      <c r="P62" s="49">
        <v>4</v>
      </c>
      <c r="Q62" s="50">
        <v>2</v>
      </c>
      <c r="R62" s="47">
        <v>4</v>
      </c>
      <c r="S62" s="48">
        <v>1</v>
      </c>
      <c r="T62" s="35">
        <v>4</v>
      </c>
      <c r="U62" s="36">
        <v>2</v>
      </c>
      <c r="V62" s="35">
        <v>4</v>
      </c>
      <c r="W62" s="36">
        <v>3</v>
      </c>
      <c r="X62" s="35">
        <v>4</v>
      </c>
      <c r="Y62" s="37">
        <v>4</v>
      </c>
      <c r="Z62" s="55">
        <v>1</v>
      </c>
      <c r="AA62" s="56">
        <v>2</v>
      </c>
      <c r="AB62" s="55">
        <v>3</v>
      </c>
      <c r="AC62" s="56">
        <v>1</v>
      </c>
      <c r="AD62" s="55">
        <v>2</v>
      </c>
      <c r="AE62" s="56">
        <v>4</v>
      </c>
      <c r="AF62" s="55">
        <v>4</v>
      </c>
      <c r="AG62" s="57">
        <v>3</v>
      </c>
      <c r="AH62" s="32">
        <v>18</v>
      </c>
      <c r="AI62" s="33">
        <v>4</v>
      </c>
      <c r="AJ62" s="32">
        <v>17</v>
      </c>
      <c r="AK62" s="33">
        <v>3</v>
      </c>
      <c r="AL62" s="32">
        <v>19</v>
      </c>
      <c r="AM62" s="33">
        <v>2</v>
      </c>
      <c r="AN62" s="32">
        <v>20</v>
      </c>
      <c r="AO62" s="34">
        <v>1</v>
      </c>
      <c r="AP62" s="86">
        <v>15</v>
      </c>
      <c r="AQ62" s="50">
        <v>2</v>
      </c>
      <c r="AR62" s="49">
        <v>11</v>
      </c>
      <c r="AS62" s="50">
        <v>3</v>
      </c>
      <c r="AT62" s="49">
        <v>15</v>
      </c>
      <c r="AU62" s="50">
        <v>4</v>
      </c>
      <c r="AV62" s="49">
        <v>12</v>
      </c>
      <c r="AW62" s="51">
        <v>1</v>
      </c>
    </row>
    <row r="63" spans="1:49" ht="7.5" customHeight="1" x14ac:dyDescent="0.2">
      <c r="A63" s="26"/>
      <c r="B63" s="46"/>
      <c r="C63" s="41"/>
      <c r="D63" s="41"/>
      <c r="E63" s="41"/>
      <c r="F63" s="41"/>
      <c r="G63" s="41"/>
      <c r="H63" s="41"/>
      <c r="I63" s="42"/>
      <c r="J63" s="46"/>
      <c r="K63" s="41"/>
      <c r="L63" s="41"/>
      <c r="M63" s="41"/>
      <c r="N63" s="41"/>
      <c r="O63" s="41"/>
      <c r="P63" s="41"/>
      <c r="Q63" s="41"/>
      <c r="R63" s="39"/>
      <c r="S63" s="40"/>
      <c r="T63" s="41"/>
      <c r="U63" s="41"/>
      <c r="V63" s="41"/>
      <c r="W63" s="41"/>
      <c r="X63" s="41"/>
      <c r="Y63" s="42"/>
      <c r="Z63" s="46"/>
      <c r="AA63" s="41"/>
      <c r="AB63" s="41"/>
      <c r="AC63" s="41"/>
      <c r="AD63" s="41"/>
      <c r="AE63" s="41"/>
      <c r="AF63" s="41"/>
      <c r="AG63" s="42"/>
      <c r="AH63" s="46"/>
      <c r="AI63" s="41"/>
      <c r="AJ63" s="41"/>
      <c r="AK63" s="41"/>
      <c r="AL63" s="41"/>
      <c r="AM63" s="41"/>
      <c r="AN63" s="41"/>
      <c r="AO63" s="42"/>
      <c r="AP63" s="46"/>
      <c r="AQ63" s="41"/>
      <c r="AR63" s="41"/>
      <c r="AS63" s="41"/>
      <c r="AT63" s="41"/>
      <c r="AU63" s="41"/>
      <c r="AV63" s="41"/>
      <c r="AW63" s="42"/>
    </row>
    <row r="64" spans="1:49" ht="12" customHeight="1" x14ac:dyDescent="0.2">
      <c r="A64" s="26" t="s">
        <v>76</v>
      </c>
      <c r="B64" s="86">
        <v>3</v>
      </c>
      <c r="C64" s="50">
        <v>4</v>
      </c>
      <c r="D64" s="49">
        <v>4</v>
      </c>
      <c r="E64" s="50">
        <v>3</v>
      </c>
      <c r="F64" s="49">
        <v>2</v>
      </c>
      <c r="G64" s="50">
        <v>2</v>
      </c>
      <c r="H64" s="49">
        <v>1</v>
      </c>
      <c r="I64" s="51">
        <v>1</v>
      </c>
      <c r="J64" s="55">
        <v>2</v>
      </c>
      <c r="K64" s="56">
        <v>3</v>
      </c>
      <c r="L64" s="55">
        <v>3</v>
      </c>
      <c r="M64" s="56">
        <v>4</v>
      </c>
      <c r="N64" s="55">
        <v>4</v>
      </c>
      <c r="O64" s="56">
        <v>1</v>
      </c>
      <c r="P64" s="55">
        <v>1</v>
      </c>
      <c r="Q64" s="56">
        <v>2</v>
      </c>
      <c r="R64" s="53">
        <v>1</v>
      </c>
      <c r="S64" s="54">
        <v>1</v>
      </c>
      <c r="T64" s="49">
        <v>1</v>
      </c>
      <c r="U64" s="50">
        <v>2</v>
      </c>
      <c r="V64" s="49">
        <v>1</v>
      </c>
      <c r="W64" s="50">
        <v>3</v>
      </c>
      <c r="X64" s="49">
        <v>1</v>
      </c>
      <c r="Y64" s="51">
        <v>4</v>
      </c>
      <c r="Z64" s="32">
        <v>4</v>
      </c>
      <c r="AA64" s="33">
        <v>2</v>
      </c>
      <c r="AB64" s="32">
        <v>2</v>
      </c>
      <c r="AC64" s="33">
        <v>1</v>
      </c>
      <c r="AD64" s="32">
        <v>3</v>
      </c>
      <c r="AE64" s="33">
        <v>4</v>
      </c>
      <c r="AF64" s="32">
        <v>1</v>
      </c>
      <c r="AG64" s="34">
        <v>3</v>
      </c>
      <c r="AH64" s="29">
        <v>3</v>
      </c>
      <c r="AI64" s="30">
        <v>4</v>
      </c>
      <c r="AJ64" s="29">
        <v>4</v>
      </c>
      <c r="AK64" s="30">
        <v>3</v>
      </c>
      <c r="AL64" s="29">
        <v>2</v>
      </c>
      <c r="AM64" s="30">
        <v>2</v>
      </c>
      <c r="AN64" s="29">
        <v>1</v>
      </c>
      <c r="AO64" s="31">
        <v>1</v>
      </c>
      <c r="AP64" s="86">
        <v>13</v>
      </c>
      <c r="AQ64" s="50">
        <v>1</v>
      </c>
      <c r="AR64" s="49">
        <v>11</v>
      </c>
      <c r="AS64" s="50">
        <v>4</v>
      </c>
      <c r="AT64" s="49">
        <v>12</v>
      </c>
      <c r="AU64" s="50">
        <v>3</v>
      </c>
      <c r="AV64" s="49">
        <v>11</v>
      </c>
      <c r="AW64" s="51">
        <v>2</v>
      </c>
    </row>
    <row r="65" spans="1:49" ht="12" customHeight="1" x14ac:dyDescent="0.2">
      <c r="A65" s="26" t="s">
        <v>77</v>
      </c>
      <c r="B65" s="86">
        <v>4</v>
      </c>
      <c r="C65" s="50">
        <v>4</v>
      </c>
      <c r="D65" s="49">
        <v>3</v>
      </c>
      <c r="E65" s="50">
        <v>3</v>
      </c>
      <c r="F65" s="49">
        <v>1</v>
      </c>
      <c r="G65" s="50">
        <v>2</v>
      </c>
      <c r="H65" s="49">
        <v>2</v>
      </c>
      <c r="I65" s="51">
        <v>1</v>
      </c>
      <c r="J65" s="55">
        <v>1</v>
      </c>
      <c r="K65" s="56">
        <v>3</v>
      </c>
      <c r="L65" s="55">
        <v>4</v>
      </c>
      <c r="M65" s="56">
        <v>4</v>
      </c>
      <c r="N65" s="55">
        <v>3</v>
      </c>
      <c r="O65" s="56">
        <v>1</v>
      </c>
      <c r="P65" s="55">
        <v>2</v>
      </c>
      <c r="Q65" s="56">
        <v>2</v>
      </c>
      <c r="R65" s="53">
        <v>2</v>
      </c>
      <c r="S65" s="54">
        <v>1</v>
      </c>
      <c r="T65" s="49">
        <v>2</v>
      </c>
      <c r="U65" s="50">
        <v>2</v>
      </c>
      <c r="V65" s="49">
        <v>2</v>
      </c>
      <c r="W65" s="50">
        <v>3</v>
      </c>
      <c r="X65" s="49">
        <v>2</v>
      </c>
      <c r="Y65" s="51">
        <v>4</v>
      </c>
      <c r="Z65" s="32">
        <v>3</v>
      </c>
      <c r="AA65" s="33">
        <v>2</v>
      </c>
      <c r="AB65" s="32">
        <v>1</v>
      </c>
      <c r="AC65" s="33">
        <v>1</v>
      </c>
      <c r="AD65" s="32">
        <v>4</v>
      </c>
      <c r="AE65" s="33">
        <v>4</v>
      </c>
      <c r="AF65" s="32">
        <v>2</v>
      </c>
      <c r="AG65" s="34">
        <v>3</v>
      </c>
      <c r="AH65" s="29">
        <v>4</v>
      </c>
      <c r="AI65" s="30">
        <v>4</v>
      </c>
      <c r="AJ65" s="29">
        <v>3</v>
      </c>
      <c r="AK65" s="30">
        <v>3</v>
      </c>
      <c r="AL65" s="29">
        <v>1</v>
      </c>
      <c r="AM65" s="30">
        <v>2</v>
      </c>
      <c r="AN65" s="29">
        <v>2</v>
      </c>
      <c r="AO65" s="31">
        <v>1</v>
      </c>
      <c r="AP65" s="86">
        <v>14</v>
      </c>
      <c r="AQ65" s="50">
        <v>2</v>
      </c>
      <c r="AR65" s="49">
        <v>13</v>
      </c>
      <c r="AS65" s="50">
        <v>1</v>
      </c>
      <c r="AT65" s="49">
        <v>15</v>
      </c>
      <c r="AU65" s="50">
        <v>2</v>
      </c>
      <c r="AV65" s="49">
        <v>15</v>
      </c>
      <c r="AW65" s="51">
        <v>3</v>
      </c>
    </row>
    <row r="66" spans="1:49" ht="12" customHeight="1" x14ac:dyDescent="0.2">
      <c r="A66" s="26" t="s">
        <v>78</v>
      </c>
      <c r="B66" s="86">
        <v>1</v>
      </c>
      <c r="C66" s="50">
        <v>4</v>
      </c>
      <c r="D66" s="49">
        <v>2</v>
      </c>
      <c r="E66" s="50">
        <v>3</v>
      </c>
      <c r="F66" s="49">
        <v>4</v>
      </c>
      <c r="G66" s="50">
        <v>2</v>
      </c>
      <c r="H66" s="49">
        <v>3</v>
      </c>
      <c r="I66" s="51">
        <v>1</v>
      </c>
      <c r="J66" s="55">
        <v>4</v>
      </c>
      <c r="K66" s="56">
        <v>3</v>
      </c>
      <c r="L66" s="55">
        <v>1</v>
      </c>
      <c r="M66" s="56">
        <v>4</v>
      </c>
      <c r="N66" s="55">
        <v>2</v>
      </c>
      <c r="O66" s="56">
        <v>1</v>
      </c>
      <c r="P66" s="55">
        <v>3</v>
      </c>
      <c r="Q66" s="56">
        <v>2</v>
      </c>
      <c r="R66" s="53">
        <v>3</v>
      </c>
      <c r="S66" s="54">
        <v>1</v>
      </c>
      <c r="T66" s="49">
        <v>3</v>
      </c>
      <c r="U66" s="50">
        <v>2</v>
      </c>
      <c r="V66" s="49">
        <v>3</v>
      </c>
      <c r="W66" s="50">
        <v>3</v>
      </c>
      <c r="X66" s="49">
        <v>3</v>
      </c>
      <c r="Y66" s="51">
        <v>4</v>
      </c>
      <c r="Z66" s="32">
        <v>2</v>
      </c>
      <c r="AA66" s="33">
        <v>2</v>
      </c>
      <c r="AB66" s="32">
        <v>4</v>
      </c>
      <c r="AC66" s="33">
        <v>1</v>
      </c>
      <c r="AD66" s="32">
        <v>1</v>
      </c>
      <c r="AE66" s="33">
        <v>4</v>
      </c>
      <c r="AF66" s="32">
        <v>3</v>
      </c>
      <c r="AG66" s="34">
        <v>3</v>
      </c>
      <c r="AH66" s="29">
        <v>1</v>
      </c>
      <c r="AI66" s="30">
        <v>4</v>
      </c>
      <c r="AJ66" s="29">
        <v>2</v>
      </c>
      <c r="AK66" s="30">
        <v>3</v>
      </c>
      <c r="AL66" s="29">
        <v>4</v>
      </c>
      <c r="AM66" s="30">
        <v>2</v>
      </c>
      <c r="AN66" s="29">
        <v>3</v>
      </c>
      <c r="AO66" s="31">
        <v>1</v>
      </c>
      <c r="AP66" s="86">
        <v>15</v>
      </c>
      <c r="AQ66" s="50">
        <v>3</v>
      </c>
      <c r="AR66" s="49">
        <v>15</v>
      </c>
      <c r="AS66" s="50">
        <v>2</v>
      </c>
      <c r="AT66" s="49">
        <v>13</v>
      </c>
      <c r="AU66" s="50">
        <v>1</v>
      </c>
      <c r="AV66" s="49">
        <v>14</v>
      </c>
      <c r="AW66" s="51">
        <v>2</v>
      </c>
    </row>
    <row r="67" spans="1:49" ht="12" customHeight="1" x14ac:dyDescent="0.2">
      <c r="A67" s="26" t="s">
        <v>79</v>
      </c>
      <c r="B67" s="86">
        <v>2</v>
      </c>
      <c r="C67" s="50">
        <v>4</v>
      </c>
      <c r="D67" s="49">
        <v>1</v>
      </c>
      <c r="E67" s="50">
        <v>3</v>
      </c>
      <c r="F67" s="49">
        <v>3</v>
      </c>
      <c r="G67" s="50">
        <v>2</v>
      </c>
      <c r="H67" s="49">
        <v>4</v>
      </c>
      <c r="I67" s="51">
        <v>1</v>
      </c>
      <c r="J67" s="55">
        <v>3</v>
      </c>
      <c r="K67" s="56">
        <v>3</v>
      </c>
      <c r="L67" s="55">
        <v>2</v>
      </c>
      <c r="M67" s="56">
        <v>4</v>
      </c>
      <c r="N67" s="55">
        <v>1</v>
      </c>
      <c r="O67" s="56">
        <v>1</v>
      </c>
      <c r="P67" s="55">
        <v>4</v>
      </c>
      <c r="Q67" s="56">
        <v>2</v>
      </c>
      <c r="R67" s="53">
        <v>4</v>
      </c>
      <c r="S67" s="54">
        <v>1</v>
      </c>
      <c r="T67" s="49">
        <v>4</v>
      </c>
      <c r="U67" s="50">
        <v>2</v>
      </c>
      <c r="V67" s="49">
        <v>4</v>
      </c>
      <c r="W67" s="50">
        <v>3</v>
      </c>
      <c r="X67" s="49">
        <v>4</v>
      </c>
      <c r="Y67" s="51">
        <v>4</v>
      </c>
      <c r="Z67" s="32">
        <v>1</v>
      </c>
      <c r="AA67" s="33">
        <v>2</v>
      </c>
      <c r="AB67" s="32">
        <v>3</v>
      </c>
      <c r="AC67" s="33">
        <v>1</v>
      </c>
      <c r="AD67" s="32">
        <v>2</v>
      </c>
      <c r="AE67" s="33">
        <v>4</v>
      </c>
      <c r="AF67" s="32">
        <v>4</v>
      </c>
      <c r="AG67" s="34">
        <v>3</v>
      </c>
      <c r="AH67" s="29">
        <v>2</v>
      </c>
      <c r="AI67" s="30">
        <v>4</v>
      </c>
      <c r="AJ67" s="29">
        <v>1</v>
      </c>
      <c r="AK67" s="30">
        <v>3</v>
      </c>
      <c r="AL67" s="29">
        <v>3</v>
      </c>
      <c r="AM67" s="30">
        <v>2</v>
      </c>
      <c r="AN67" s="29">
        <v>4</v>
      </c>
      <c r="AO67" s="31">
        <v>1</v>
      </c>
      <c r="AP67" s="86">
        <v>11</v>
      </c>
      <c r="AQ67" s="50">
        <v>2</v>
      </c>
      <c r="AR67" s="49">
        <v>12</v>
      </c>
      <c r="AS67" s="50">
        <v>3</v>
      </c>
      <c r="AT67" s="49">
        <v>11</v>
      </c>
      <c r="AU67" s="50">
        <v>4</v>
      </c>
      <c r="AV67" s="49">
        <v>13</v>
      </c>
      <c r="AW67" s="51">
        <v>1</v>
      </c>
    </row>
    <row r="68" spans="1:49" ht="7.5" customHeight="1" x14ac:dyDescent="0.2">
      <c r="A68" s="26"/>
      <c r="B68" s="46"/>
      <c r="C68" s="41"/>
      <c r="D68" s="41"/>
      <c r="E68" s="41"/>
      <c r="F68" s="41"/>
      <c r="G68" s="41"/>
      <c r="H68" s="41"/>
      <c r="I68" s="42"/>
      <c r="J68" s="46"/>
      <c r="K68" s="41"/>
      <c r="L68" s="41"/>
      <c r="M68" s="41"/>
      <c r="N68" s="41"/>
      <c r="O68" s="41"/>
      <c r="P68" s="41"/>
      <c r="Q68" s="41"/>
      <c r="R68" s="39"/>
      <c r="S68" s="40"/>
      <c r="T68" s="41"/>
      <c r="U68" s="41"/>
      <c r="V68" s="41"/>
      <c r="W68" s="41"/>
      <c r="X68" s="41"/>
      <c r="Y68" s="42"/>
      <c r="Z68" s="46"/>
      <c r="AA68" s="41"/>
      <c r="AB68" s="41"/>
      <c r="AC68" s="41"/>
      <c r="AD68" s="41"/>
      <c r="AE68" s="41"/>
      <c r="AF68" s="41"/>
      <c r="AG68" s="42"/>
      <c r="AH68" s="46"/>
      <c r="AI68" s="41"/>
      <c r="AJ68" s="41"/>
      <c r="AK68" s="41"/>
      <c r="AL68" s="41"/>
      <c r="AM68" s="41"/>
      <c r="AN68" s="41"/>
      <c r="AO68" s="42"/>
      <c r="AP68" s="46"/>
      <c r="AQ68" s="41"/>
      <c r="AR68" s="41"/>
      <c r="AS68" s="41"/>
      <c r="AT68" s="41"/>
      <c r="AU68" s="41"/>
      <c r="AV68" s="41"/>
      <c r="AW68" s="42"/>
    </row>
    <row r="69" spans="1:49" ht="12" customHeight="1" x14ac:dyDescent="0.2">
      <c r="A69" s="26" t="s">
        <v>80</v>
      </c>
      <c r="B69" s="87">
        <v>3</v>
      </c>
      <c r="C69" s="56">
        <v>4</v>
      </c>
      <c r="D69" s="55">
        <v>4</v>
      </c>
      <c r="E69" s="56">
        <v>3</v>
      </c>
      <c r="F69" s="55">
        <v>2</v>
      </c>
      <c r="G69" s="56">
        <v>2</v>
      </c>
      <c r="H69" s="55">
        <v>1</v>
      </c>
      <c r="I69" s="57">
        <v>1</v>
      </c>
      <c r="J69" s="32">
        <v>2</v>
      </c>
      <c r="K69" s="33">
        <v>3</v>
      </c>
      <c r="L69" s="32">
        <v>3</v>
      </c>
      <c r="M69" s="33">
        <v>4</v>
      </c>
      <c r="N69" s="32">
        <v>4</v>
      </c>
      <c r="O69" s="33">
        <v>1</v>
      </c>
      <c r="P69" s="32">
        <v>1</v>
      </c>
      <c r="Q69" s="33">
        <v>2</v>
      </c>
      <c r="R69" s="58">
        <v>1</v>
      </c>
      <c r="S69" s="59">
        <v>1</v>
      </c>
      <c r="T69" s="55">
        <v>1</v>
      </c>
      <c r="U69" s="56">
        <v>2</v>
      </c>
      <c r="V69" s="55">
        <v>1</v>
      </c>
      <c r="W69" s="56">
        <v>3</v>
      </c>
      <c r="X69" s="55">
        <v>1</v>
      </c>
      <c r="Y69" s="57">
        <v>4</v>
      </c>
      <c r="Z69" s="29">
        <v>4</v>
      </c>
      <c r="AA69" s="30">
        <v>2</v>
      </c>
      <c r="AB69" s="29">
        <v>2</v>
      </c>
      <c r="AC69" s="30">
        <v>1</v>
      </c>
      <c r="AD69" s="29">
        <v>3</v>
      </c>
      <c r="AE69" s="30">
        <v>4</v>
      </c>
      <c r="AF69" s="29">
        <v>1</v>
      </c>
      <c r="AG69" s="31">
        <v>3</v>
      </c>
      <c r="AH69" s="35">
        <v>7</v>
      </c>
      <c r="AI69" s="36">
        <v>4</v>
      </c>
      <c r="AJ69" s="35">
        <v>8</v>
      </c>
      <c r="AK69" s="36">
        <v>3</v>
      </c>
      <c r="AL69" s="35">
        <v>6</v>
      </c>
      <c r="AM69" s="36">
        <v>2</v>
      </c>
      <c r="AN69" s="35">
        <v>5</v>
      </c>
      <c r="AO69" s="37">
        <v>1</v>
      </c>
      <c r="AP69" s="86">
        <v>14</v>
      </c>
      <c r="AQ69" s="50">
        <v>1</v>
      </c>
      <c r="AR69" s="49">
        <v>12</v>
      </c>
      <c r="AS69" s="50">
        <v>2</v>
      </c>
      <c r="AT69" s="49">
        <v>13</v>
      </c>
      <c r="AU69" s="50">
        <v>3</v>
      </c>
      <c r="AV69" s="49">
        <v>12</v>
      </c>
      <c r="AW69" s="51">
        <v>4</v>
      </c>
    </row>
    <row r="70" spans="1:49" ht="12" customHeight="1" x14ac:dyDescent="0.2">
      <c r="A70" s="26" t="s">
        <v>81</v>
      </c>
      <c r="B70" s="87">
        <v>4</v>
      </c>
      <c r="C70" s="56">
        <v>4</v>
      </c>
      <c r="D70" s="55">
        <v>3</v>
      </c>
      <c r="E70" s="56">
        <v>3</v>
      </c>
      <c r="F70" s="55">
        <v>1</v>
      </c>
      <c r="G70" s="56">
        <v>2</v>
      </c>
      <c r="H70" s="55">
        <v>2</v>
      </c>
      <c r="I70" s="57">
        <v>1</v>
      </c>
      <c r="J70" s="32">
        <v>1</v>
      </c>
      <c r="K70" s="33">
        <v>3</v>
      </c>
      <c r="L70" s="32">
        <v>4</v>
      </c>
      <c r="M70" s="33">
        <v>4</v>
      </c>
      <c r="N70" s="32">
        <v>3</v>
      </c>
      <c r="O70" s="33">
        <v>1</v>
      </c>
      <c r="P70" s="32">
        <v>2</v>
      </c>
      <c r="Q70" s="33">
        <v>2</v>
      </c>
      <c r="R70" s="58">
        <v>2</v>
      </c>
      <c r="S70" s="59">
        <v>1</v>
      </c>
      <c r="T70" s="55">
        <v>2</v>
      </c>
      <c r="U70" s="56">
        <v>2</v>
      </c>
      <c r="V70" s="55">
        <v>2</v>
      </c>
      <c r="W70" s="56">
        <v>3</v>
      </c>
      <c r="X70" s="55">
        <v>2</v>
      </c>
      <c r="Y70" s="57">
        <v>4</v>
      </c>
      <c r="Z70" s="29">
        <v>3</v>
      </c>
      <c r="AA70" s="30">
        <v>2</v>
      </c>
      <c r="AB70" s="29">
        <v>1</v>
      </c>
      <c r="AC70" s="30">
        <v>1</v>
      </c>
      <c r="AD70" s="29">
        <v>4</v>
      </c>
      <c r="AE70" s="30">
        <v>4</v>
      </c>
      <c r="AF70" s="29">
        <v>2</v>
      </c>
      <c r="AG70" s="31">
        <v>3</v>
      </c>
      <c r="AH70" s="35">
        <v>8</v>
      </c>
      <c r="AI70" s="36">
        <v>4</v>
      </c>
      <c r="AJ70" s="35">
        <v>7</v>
      </c>
      <c r="AK70" s="36">
        <v>3</v>
      </c>
      <c r="AL70" s="35">
        <v>5</v>
      </c>
      <c r="AM70" s="36">
        <v>2</v>
      </c>
      <c r="AN70" s="35">
        <v>6</v>
      </c>
      <c r="AO70" s="37">
        <v>1</v>
      </c>
      <c r="AP70" s="86">
        <v>15</v>
      </c>
      <c r="AQ70" s="50">
        <v>4</v>
      </c>
      <c r="AR70" s="49">
        <v>14</v>
      </c>
      <c r="AS70" s="50">
        <v>1</v>
      </c>
      <c r="AT70" s="49">
        <v>11</v>
      </c>
      <c r="AU70" s="50">
        <v>2</v>
      </c>
      <c r="AV70" s="49">
        <v>11</v>
      </c>
      <c r="AW70" s="51">
        <v>3</v>
      </c>
    </row>
    <row r="71" spans="1:49" ht="12" customHeight="1" x14ac:dyDescent="0.2">
      <c r="A71" s="26" t="s">
        <v>82</v>
      </c>
      <c r="B71" s="87">
        <v>1</v>
      </c>
      <c r="C71" s="56">
        <v>4</v>
      </c>
      <c r="D71" s="55">
        <v>2</v>
      </c>
      <c r="E71" s="56">
        <v>3</v>
      </c>
      <c r="F71" s="55">
        <v>4</v>
      </c>
      <c r="G71" s="56">
        <v>2</v>
      </c>
      <c r="H71" s="55">
        <v>3</v>
      </c>
      <c r="I71" s="57">
        <v>1</v>
      </c>
      <c r="J71" s="32">
        <v>4</v>
      </c>
      <c r="K71" s="33">
        <v>3</v>
      </c>
      <c r="L71" s="32">
        <v>1</v>
      </c>
      <c r="M71" s="33">
        <v>4</v>
      </c>
      <c r="N71" s="32">
        <v>2</v>
      </c>
      <c r="O71" s="33">
        <v>1</v>
      </c>
      <c r="P71" s="32">
        <v>3</v>
      </c>
      <c r="Q71" s="33">
        <v>2</v>
      </c>
      <c r="R71" s="58">
        <v>3</v>
      </c>
      <c r="S71" s="59">
        <v>1</v>
      </c>
      <c r="T71" s="55">
        <v>3</v>
      </c>
      <c r="U71" s="56">
        <v>2</v>
      </c>
      <c r="V71" s="55">
        <v>3</v>
      </c>
      <c r="W71" s="56">
        <v>3</v>
      </c>
      <c r="X71" s="55">
        <v>3</v>
      </c>
      <c r="Y71" s="57">
        <v>4</v>
      </c>
      <c r="Z71" s="29">
        <v>2</v>
      </c>
      <c r="AA71" s="30">
        <v>2</v>
      </c>
      <c r="AB71" s="29">
        <v>4</v>
      </c>
      <c r="AC71" s="30">
        <v>1</v>
      </c>
      <c r="AD71" s="29">
        <v>1</v>
      </c>
      <c r="AE71" s="30">
        <v>4</v>
      </c>
      <c r="AF71" s="29">
        <v>3</v>
      </c>
      <c r="AG71" s="31">
        <v>3</v>
      </c>
      <c r="AH71" s="35">
        <v>5</v>
      </c>
      <c r="AI71" s="36">
        <v>4</v>
      </c>
      <c r="AJ71" s="35">
        <v>6</v>
      </c>
      <c r="AK71" s="36">
        <v>3</v>
      </c>
      <c r="AL71" s="35">
        <v>8</v>
      </c>
      <c r="AM71" s="36">
        <v>2</v>
      </c>
      <c r="AN71" s="35">
        <v>7</v>
      </c>
      <c r="AO71" s="37">
        <v>1</v>
      </c>
      <c r="AP71" s="86">
        <v>11</v>
      </c>
      <c r="AQ71" s="50">
        <v>3</v>
      </c>
      <c r="AR71" s="49">
        <v>11</v>
      </c>
      <c r="AS71" s="50">
        <v>2</v>
      </c>
      <c r="AT71" s="49">
        <v>14</v>
      </c>
      <c r="AU71" s="50">
        <v>1</v>
      </c>
      <c r="AV71" s="49">
        <v>15</v>
      </c>
      <c r="AW71" s="51">
        <v>4</v>
      </c>
    </row>
    <row r="72" spans="1:49" ht="12" customHeight="1" x14ac:dyDescent="0.2">
      <c r="A72" s="26" t="s">
        <v>83</v>
      </c>
      <c r="B72" s="87">
        <v>2</v>
      </c>
      <c r="C72" s="56">
        <v>4</v>
      </c>
      <c r="D72" s="55">
        <v>1</v>
      </c>
      <c r="E72" s="56">
        <v>3</v>
      </c>
      <c r="F72" s="55">
        <v>3</v>
      </c>
      <c r="G72" s="56">
        <v>2</v>
      </c>
      <c r="H72" s="55">
        <v>4</v>
      </c>
      <c r="I72" s="57">
        <v>1</v>
      </c>
      <c r="J72" s="32">
        <v>3</v>
      </c>
      <c r="K72" s="33">
        <v>3</v>
      </c>
      <c r="L72" s="32">
        <v>2</v>
      </c>
      <c r="M72" s="33">
        <v>4</v>
      </c>
      <c r="N72" s="32">
        <v>1</v>
      </c>
      <c r="O72" s="33">
        <v>1</v>
      </c>
      <c r="P72" s="32">
        <v>4</v>
      </c>
      <c r="Q72" s="33">
        <v>2</v>
      </c>
      <c r="R72" s="58">
        <v>4</v>
      </c>
      <c r="S72" s="59">
        <v>1</v>
      </c>
      <c r="T72" s="55">
        <v>4</v>
      </c>
      <c r="U72" s="56">
        <v>2</v>
      </c>
      <c r="V72" s="55">
        <v>4</v>
      </c>
      <c r="W72" s="56">
        <v>3</v>
      </c>
      <c r="X72" s="55">
        <v>4</v>
      </c>
      <c r="Y72" s="57">
        <v>4</v>
      </c>
      <c r="Z72" s="29">
        <v>1</v>
      </c>
      <c r="AA72" s="30">
        <v>2</v>
      </c>
      <c r="AB72" s="29">
        <v>3</v>
      </c>
      <c r="AC72" s="30">
        <v>1</v>
      </c>
      <c r="AD72" s="29">
        <v>2</v>
      </c>
      <c r="AE72" s="30">
        <v>4</v>
      </c>
      <c r="AF72" s="29">
        <v>4</v>
      </c>
      <c r="AG72" s="31">
        <v>3</v>
      </c>
      <c r="AH72" s="35">
        <v>6</v>
      </c>
      <c r="AI72" s="36">
        <v>4</v>
      </c>
      <c r="AJ72" s="35">
        <v>5</v>
      </c>
      <c r="AK72" s="36">
        <v>3</v>
      </c>
      <c r="AL72" s="35">
        <v>7</v>
      </c>
      <c r="AM72" s="36">
        <v>2</v>
      </c>
      <c r="AN72" s="35">
        <v>8</v>
      </c>
      <c r="AO72" s="37">
        <v>1</v>
      </c>
      <c r="AP72" s="86">
        <v>12</v>
      </c>
      <c r="AQ72" s="50">
        <v>4</v>
      </c>
      <c r="AR72" s="49">
        <v>13</v>
      </c>
      <c r="AS72" s="50">
        <v>3</v>
      </c>
      <c r="AT72" s="49">
        <v>12</v>
      </c>
      <c r="AU72" s="50">
        <v>2</v>
      </c>
      <c r="AV72" s="49">
        <v>14</v>
      </c>
      <c r="AW72" s="51">
        <v>1</v>
      </c>
    </row>
    <row r="73" spans="1:49" ht="7.5" customHeight="1" x14ac:dyDescent="0.2">
      <c r="A73" s="26"/>
      <c r="B73" s="46"/>
      <c r="C73" s="41"/>
      <c r="D73" s="41"/>
      <c r="E73" s="41"/>
      <c r="F73" s="41"/>
      <c r="G73" s="41"/>
      <c r="H73" s="41"/>
      <c r="I73" s="42"/>
      <c r="J73" s="46"/>
      <c r="K73" s="41"/>
      <c r="L73" s="41"/>
      <c r="M73" s="41"/>
      <c r="N73" s="41"/>
      <c r="O73" s="41"/>
      <c r="P73" s="41"/>
      <c r="Q73" s="41"/>
      <c r="R73" s="39"/>
      <c r="S73" s="40"/>
      <c r="T73" s="41"/>
      <c r="U73" s="41"/>
      <c r="V73" s="41"/>
      <c r="W73" s="41"/>
      <c r="X73" s="41"/>
      <c r="Y73" s="42"/>
      <c r="Z73" s="46"/>
      <c r="AA73" s="41"/>
      <c r="AB73" s="41"/>
      <c r="AC73" s="41"/>
      <c r="AD73" s="41"/>
      <c r="AE73" s="41"/>
      <c r="AF73" s="41"/>
      <c r="AG73" s="42"/>
      <c r="AH73" s="46"/>
      <c r="AI73" s="41"/>
      <c r="AJ73" s="41"/>
      <c r="AK73" s="41"/>
      <c r="AL73" s="41"/>
      <c r="AM73" s="41"/>
      <c r="AN73" s="41"/>
      <c r="AO73" s="42"/>
      <c r="AP73" s="46"/>
      <c r="AQ73" s="41"/>
      <c r="AR73" s="41"/>
      <c r="AS73" s="41"/>
      <c r="AT73" s="41"/>
      <c r="AU73" s="41"/>
      <c r="AV73" s="41"/>
      <c r="AW73" s="42"/>
    </row>
    <row r="74" spans="1:49" ht="12" customHeight="1" x14ac:dyDescent="0.2">
      <c r="A74" s="26" t="s">
        <v>84</v>
      </c>
      <c r="B74" s="88">
        <v>3</v>
      </c>
      <c r="C74" s="33">
        <v>4</v>
      </c>
      <c r="D74" s="32">
        <v>4</v>
      </c>
      <c r="E74" s="33">
        <v>3</v>
      </c>
      <c r="F74" s="32">
        <v>2</v>
      </c>
      <c r="G74" s="33">
        <v>2</v>
      </c>
      <c r="H74" s="32">
        <v>1</v>
      </c>
      <c r="I74" s="34">
        <v>1</v>
      </c>
      <c r="J74" s="29">
        <v>2</v>
      </c>
      <c r="K74" s="30">
        <v>3</v>
      </c>
      <c r="L74" s="29">
        <v>3</v>
      </c>
      <c r="M74" s="30">
        <v>4</v>
      </c>
      <c r="N74" s="29">
        <v>4</v>
      </c>
      <c r="O74" s="30">
        <v>1</v>
      </c>
      <c r="P74" s="29">
        <v>1</v>
      </c>
      <c r="Q74" s="30">
        <v>2</v>
      </c>
      <c r="R74" s="60">
        <v>1</v>
      </c>
      <c r="S74" s="61">
        <v>1</v>
      </c>
      <c r="T74" s="32">
        <v>1</v>
      </c>
      <c r="U74" s="33">
        <v>2</v>
      </c>
      <c r="V74" s="32">
        <v>1</v>
      </c>
      <c r="W74" s="33">
        <v>3</v>
      </c>
      <c r="X74" s="32">
        <v>1</v>
      </c>
      <c r="Y74" s="34">
        <v>4</v>
      </c>
      <c r="Z74" s="35">
        <v>4</v>
      </c>
      <c r="AA74" s="36">
        <v>2</v>
      </c>
      <c r="AB74" s="35">
        <v>2</v>
      </c>
      <c r="AC74" s="36">
        <v>1</v>
      </c>
      <c r="AD74" s="35">
        <v>3</v>
      </c>
      <c r="AE74" s="36">
        <v>4</v>
      </c>
      <c r="AF74" s="35">
        <v>1</v>
      </c>
      <c r="AG74" s="37">
        <v>3</v>
      </c>
      <c r="AH74" s="49">
        <v>11</v>
      </c>
      <c r="AI74" s="50">
        <v>4</v>
      </c>
      <c r="AJ74" s="49">
        <v>12</v>
      </c>
      <c r="AK74" s="50">
        <v>3</v>
      </c>
      <c r="AL74" s="49">
        <v>10</v>
      </c>
      <c r="AM74" s="50">
        <v>2</v>
      </c>
      <c r="AN74" s="49">
        <v>9</v>
      </c>
      <c r="AO74" s="51">
        <v>1</v>
      </c>
      <c r="AP74" s="86">
        <v>15</v>
      </c>
      <c r="AQ74" s="50">
        <v>1</v>
      </c>
      <c r="AR74" s="49">
        <v>13</v>
      </c>
      <c r="AS74" s="50">
        <v>2</v>
      </c>
      <c r="AT74" s="49">
        <v>14</v>
      </c>
      <c r="AU74" s="50">
        <v>3</v>
      </c>
      <c r="AV74" s="49">
        <v>13</v>
      </c>
      <c r="AW74" s="51">
        <v>2</v>
      </c>
    </row>
    <row r="75" spans="1:49" ht="12" customHeight="1" x14ac:dyDescent="0.2">
      <c r="A75" s="26" t="s">
        <v>85</v>
      </c>
      <c r="B75" s="88">
        <v>4</v>
      </c>
      <c r="C75" s="33">
        <v>4</v>
      </c>
      <c r="D75" s="32">
        <v>3</v>
      </c>
      <c r="E75" s="33">
        <v>3</v>
      </c>
      <c r="F75" s="32">
        <v>1</v>
      </c>
      <c r="G75" s="33">
        <v>2</v>
      </c>
      <c r="H75" s="32">
        <v>2</v>
      </c>
      <c r="I75" s="34">
        <v>1</v>
      </c>
      <c r="J75" s="29">
        <v>1</v>
      </c>
      <c r="K75" s="30">
        <v>3</v>
      </c>
      <c r="L75" s="29">
        <v>4</v>
      </c>
      <c r="M75" s="30">
        <v>4</v>
      </c>
      <c r="N75" s="29">
        <v>3</v>
      </c>
      <c r="O75" s="30">
        <v>1</v>
      </c>
      <c r="P75" s="29">
        <v>2</v>
      </c>
      <c r="Q75" s="30">
        <v>2</v>
      </c>
      <c r="R75" s="60">
        <v>2</v>
      </c>
      <c r="S75" s="61">
        <v>1</v>
      </c>
      <c r="T75" s="32">
        <v>2</v>
      </c>
      <c r="U75" s="33">
        <v>2</v>
      </c>
      <c r="V75" s="32">
        <v>2</v>
      </c>
      <c r="W75" s="33">
        <v>3</v>
      </c>
      <c r="X75" s="32">
        <v>2</v>
      </c>
      <c r="Y75" s="34">
        <v>4</v>
      </c>
      <c r="Z75" s="35">
        <v>3</v>
      </c>
      <c r="AA75" s="36">
        <v>2</v>
      </c>
      <c r="AB75" s="35">
        <v>1</v>
      </c>
      <c r="AC75" s="36">
        <v>1</v>
      </c>
      <c r="AD75" s="35">
        <v>4</v>
      </c>
      <c r="AE75" s="36">
        <v>4</v>
      </c>
      <c r="AF75" s="35">
        <v>2</v>
      </c>
      <c r="AG75" s="37">
        <v>3</v>
      </c>
      <c r="AH75" s="49">
        <v>12</v>
      </c>
      <c r="AI75" s="50">
        <v>4</v>
      </c>
      <c r="AJ75" s="49">
        <v>11</v>
      </c>
      <c r="AK75" s="50">
        <v>3</v>
      </c>
      <c r="AL75" s="49">
        <v>9</v>
      </c>
      <c r="AM75" s="50">
        <v>2</v>
      </c>
      <c r="AN75" s="49">
        <v>10</v>
      </c>
      <c r="AO75" s="51">
        <v>1</v>
      </c>
      <c r="AP75" s="86">
        <v>11</v>
      </c>
      <c r="AQ75" s="50">
        <v>4</v>
      </c>
      <c r="AR75" s="49">
        <v>15</v>
      </c>
      <c r="AS75" s="50">
        <v>1</v>
      </c>
      <c r="AT75" s="49">
        <v>12</v>
      </c>
      <c r="AU75" s="50">
        <v>4</v>
      </c>
      <c r="AV75" s="49">
        <v>12</v>
      </c>
      <c r="AW75" s="51">
        <v>3</v>
      </c>
    </row>
    <row r="76" spans="1:49" ht="12" customHeight="1" x14ac:dyDescent="0.2">
      <c r="A76" s="26" t="s">
        <v>86</v>
      </c>
      <c r="B76" s="88">
        <v>1</v>
      </c>
      <c r="C76" s="33">
        <v>4</v>
      </c>
      <c r="D76" s="32">
        <v>2</v>
      </c>
      <c r="E76" s="33">
        <v>3</v>
      </c>
      <c r="F76" s="32">
        <v>4</v>
      </c>
      <c r="G76" s="33">
        <v>2</v>
      </c>
      <c r="H76" s="32">
        <v>3</v>
      </c>
      <c r="I76" s="34">
        <v>1</v>
      </c>
      <c r="J76" s="29">
        <v>4</v>
      </c>
      <c r="K76" s="30">
        <v>3</v>
      </c>
      <c r="L76" s="29">
        <v>1</v>
      </c>
      <c r="M76" s="30">
        <v>4</v>
      </c>
      <c r="N76" s="29">
        <v>2</v>
      </c>
      <c r="O76" s="30">
        <v>1</v>
      </c>
      <c r="P76" s="29">
        <v>3</v>
      </c>
      <c r="Q76" s="30">
        <v>2</v>
      </c>
      <c r="R76" s="60">
        <v>3</v>
      </c>
      <c r="S76" s="61">
        <v>1</v>
      </c>
      <c r="T76" s="32">
        <v>3</v>
      </c>
      <c r="U76" s="33">
        <v>2</v>
      </c>
      <c r="V76" s="32">
        <v>3</v>
      </c>
      <c r="W76" s="33">
        <v>3</v>
      </c>
      <c r="X76" s="32">
        <v>3</v>
      </c>
      <c r="Y76" s="34">
        <v>4</v>
      </c>
      <c r="Z76" s="35">
        <v>2</v>
      </c>
      <c r="AA76" s="36">
        <v>2</v>
      </c>
      <c r="AB76" s="35">
        <v>4</v>
      </c>
      <c r="AC76" s="36">
        <v>1</v>
      </c>
      <c r="AD76" s="35">
        <v>1</v>
      </c>
      <c r="AE76" s="36">
        <v>4</v>
      </c>
      <c r="AF76" s="35">
        <v>3</v>
      </c>
      <c r="AG76" s="37">
        <v>3</v>
      </c>
      <c r="AH76" s="49">
        <v>9</v>
      </c>
      <c r="AI76" s="50">
        <v>4</v>
      </c>
      <c r="AJ76" s="49">
        <v>10</v>
      </c>
      <c r="AK76" s="50">
        <v>3</v>
      </c>
      <c r="AL76" s="49">
        <v>12</v>
      </c>
      <c r="AM76" s="50">
        <v>2</v>
      </c>
      <c r="AN76" s="49">
        <v>11</v>
      </c>
      <c r="AO76" s="51">
        <v>1</v>
      </c>
      <c r="AP76" s="86">
        <v>12</v>
      </c>
      <c r="AQ76" s="50">
        <v>3</v>
      </c>
      <c r="AR76" s="49">
        <v>12</v>
      </c>
      <c r="AS76" s="50">
        <v>4</v>
      </c>
      <c r="AT76" s="49">
        <v>15</v>
      </c>
      <c r="AU76" s="50">
        <v>1</v>
      </c>
      <c r="AV76" s="49">
        <v>11</v>
      </c>
      <c r="AW76" s="51">
        <v>4</v>
      </c>
    </row>
    <row r="77" spans="1:49" ht="12" customHeight="1" thickBot="1" x14ac:dyDescent="0.25">
      <c r="A77" s="62" t="s">
        <v>87</v>
      </c>
      <c r="B77" s="89">
        <v>2</v>
      </c>
      <c r="C77" s="66">
        <v>4</v>
      </c>
      <c r="D77" s="65">
        <v>1</v>
      </c>
      <c r="E77" s="66">
        <v>3</v>
      </c>
      <c r="F77" s="65">
        <v>3</v>
      </c>
      <c r="G77" s="66">
        <v>2</v>
      </c>
      <c r="H77" s="65">
        <v>4</v>
      </c>
      <c r="I77" s="67">
        <v>1</v>
      </c>
      <c r="J77" s="71">
        <v>3</v>
      </c>
      <c r="K77" s="72">
        <v>3</v>
      </c>
      <c r="L77" s="71">
        <v>2</v>
      </c>
      <c r="M77" s="72">
        <v>4</v>
      </c>
      <c r="N77" s="71">
        <v>1</v>
      </c>
      <c r="O77" s="72">
        <v>1</v>
      </c>
      <c r="P77" s="71">
        <v>4</v>
      </c>
      <c r="Q77" s="72">
        <v>2</v>
      </c>
      <c r="R77" s="63">
        <v>4</v>
      </c>
      <c r="S77" s="64">
        <v>1</v>
      </c>
      <c r="T77" s="65">
        <v>4</v>
      </c>
      <c r="U77" s="66">
        <v>2</v>
      </c>
      <c r="V77" s="65">
        <v>4</v>
      </c>
      <c r="W77" s="66">
        <v>3</v>
      </c>
      <c r="X77" s="65">
        <v>4</v>
      </c>
      <c r="Y77" s="67">
        <v>4</v>
      </c>
      <c r="Z77" s="95">
        <v>1</v>
      </c>
      <c r="AA77" s="94">
        <v>2</v>
      </c>
      <c r="AB77" s="95">
        <v>3</v>
      </c>
      <c r="AC77" s="94">
        <v>1</v>
      </c>
      <c r="AD77" s="95">
        <v>2</v>
      </c>
      <c r="AE77" s="94">
        <v>4</v>
      </c>
      <c r="AF77" s="95">
        <v>4</v>
      </c>
      <c r="AG77" s="96">
        <v>3</v>
      </c>
      <c r="AH77" s="90">
        <v>10</v>
      </c>
      <c r="AI77" s="91">
        <v>4</v>
      </c>
      <c r="AJ77" s="90">
        <v>9</v>
      </c>
      <c r="AK77" s="91">
        <v>3</v>
      </c>
      <c r="AL77" s="90">
        <v>11</v>
      </c>
      <c r="AM77" s="91">
        <v>2</v>
      </c>
      <c r="AN77" s="90">
        <v>12</v>
      </c>
      <c r="AO77" s="92">
        <v>1</v>
      </c>
      <c r="AP77" s="101">
        <v>13</v>
      </c>
      <c r="AQ77" s="91">
        <v>2</v>
      </c>
      <c r="AR77" s="90">
        <v>14</v>
      </c>
      <c r="AS77" s="91">
        <v>3</v>
      </c>
      <c r="AT77" s="90">
        <v>13</v>
      </c>
      <c r="AU77" s="91">
        <v>2</v>
      </c>
      <c r="AV77" s="90">
        <v>15</v>
      </c>
      <c r="AW77" s="92">
        <v>1</v>
      </c>
    </row>
    <row r="78" spans="1:49" ht="6" customHeight="1" thickBo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2" customHeight="1" x14ac:dyDescent="0.2">
      <c r="A79" s="13" t="s">
        <v>88</v>
      </c>
      <c r="B79" s="76">
        <v>4</v>
      </c>
      <c r="C79" s="17">
        <v>2</v>
      </c>
      <c r="D79" s="16">
        <v>2</v>
      </c>
      <c r="E79" s="17">
        <v>1</v>
      </c>
      <c r="F79" s="16">
        <v>3</v>
      </c>
      <c r="G79" s="17">
        <v>4</v>
      </c>
      <c r="H79" s="16">
        <v>1</v>
      </c>
      <c r="I79" s="18">
        <v>3</v>
      </c>
      <c r="J79" s="97">
        <v>3</v>
      </c>
      <c r="K79" s="98">
        <v>4</v>
      </c>
      <c r="L79" s="97">
        <v>4</v>
      </c>
      <c r="M79" s="98">
        <v>3</v>
      </c>
      <c r="N79" s="97">
        <v>2</v>
      </c>
      <c r="O79" s="98">
        <v>2</v>
      </c>
      <c r="P79" s="97">
        <v>1</v>
      </c>
      <c r="Q79" s="99">
        <v>1</v>
      </c>
      <c r="R79" s="97">
        <v>2</v>
      </c>
      <c r="S79" s="98">
        <v>3</v>
      </c>
      <c r="T79" s="97">
        <v>3</v>
      </c>
      <c r="U79" s="98">
        <v>4</v>
      </c>
      <c r="V79" s="97">
        <v>4</v>
      </c>
      <c r="W79" s="98">
        <v>1</v>
      </c>
      <c r="X79" s="97">
        <v>1</v>
      </c>
      <c r="Y79" s="99">
        <v>2</v>
      </c>
      <c r="Z79" s="14">
        <v>1</v>
      </c>
      <c r="AA79" s="15">
        <v>1</v>
      </c>
      <c r="AB79" s="16">
        <v>1</v>
      </c>
      <c r="AC79" s="17">
        <v>2</v>
      </c>
      <c r="AD79" s="16">
        <v>1</v>
      </c>
      <c r="AE79" s="17">
        <v>3</v>
      </c>
      <c r="AF79" s="16">
        <v>1</v>
      </c>
      <c r="AG79" s="18">
        <v>4</v>
      </c>
      <c r="AH79" s="97">
        <v>12</v>
      </c>
      <c r="AI79" s="98">
        <v>2</v>
      </c>
      <c r="AJ79" s="97">
        <v>10</v>
      </c>
      <c r="AK79" s="98">
        <v>1</v>
      </c>
      <c r="AL79" s="97">
        <v>11</v>
      </c>
      <c r="AM79" s="98">
        <v>4</v>
      </c>
      <c r="AN79" s="97">
        <v>9</v>
      </c>
      <c r="AO79" s="99">
        <v>3</v>
      </c>
      <c r="AP79" s="102">
        <v>16</v>
      </c>
      <c r="AQ79" s="78">
        <v>1</v>
      </c>
      <c r="AR79" s="77">
        <v>19</v>
      </c>
      <c r="AS79" s="78">
        <v>2</v>
      </c>
      <c r="AT79" s="77">
        <v>20</v>
      </c>
      <c r="AU79" s="78">
        <v>3</v>
      </c>
      <c r="AV79" s="77">
        <v>19</v>
      </c>
      <c r="AW79" s="79">
        <v>4</v>
      </c>
    </row>
    <row r="80" spans="1:49" ht="12" customHeight="1" x14ac:dyDescent="0.2">
      <c r="A80" s="26" t="s">
        <v>89</v>
      </c>
      <c r="B80" s="81">
        <v>3</v>
      </c>
      <c r="C80" s="30">
        <v>2</v>
      </c>
      <c r="D80" s="29">
        <v>1</v>
      </c>
      <c r="E80" s="30">
        <v>1</v>
      </c>
      <c r="F80" s="29">
        <v>4</v>
      </c>
      <c r="G80" s="30">
        <v>4</v>
      </c>
      <c r="H80" s="29">
        <v>2</v>
      </c>
      <c r="I80" s="31">
        <v>3</v>
      </c>
      <c r="J80" s="49">
        <v>4</v>
      </c>
      <c r="K80" s="50">
        <v>4</v>
      </c>
      <c r="L80" s="49">
        <v>3</v>
      </c>
      <c r="M80" s="50">
        <v>3</v>
      </c>
      <c r="N80" s="49">
        <v>1</v>
      </c>
      <c r="O80" s="50">
        <v>2</v>
      </c>
      <c r="P80" s="49">
        <v>2</v>
      </c>
      <c r="Q80" s="51">
        <v>1</v>
      </c>
      <c r="R80" s="49">
        <v>1</v>
      </c>
      <c r="S80" s="50">
        <v>3</v>
      </c>
      <c r="T80" s="49">
        <v>4</v>
      </c>
      <c r="U80" s="50">
        <v>4</v>
      </c>
      <c r="V80" s="49">
        <v>3</v>
      </c>
      <c r="W80" s="50">
        <v>1</v>
      </c>
      <c r="X80" s="49">
        <v>2</v>
      </c>
      <c r="Y80" s="51">
        <v>2</v>
      </c>
      <c r="Z80" s="27">
        <v>2</v>
      </c>
      <c r="AA80" s="28">
        <v>1</v>
      </c>
      <c r="AB80" s="29">
        <v>2</v>
      </c>
      <c r="AC80" s="30">
        <v>2</v>
      </c>
      <c r="AD80" s="29">
        <v>2</v>
      </c>
      <c r="AE80" s="30">
        <v>3</v>
      </c>
      <c r="AF80" s="29">
        <v>2</v>
      </c>
      <c r="AG80" s="31">
        <v>4</v>
      </c>
      <c r="AH80" s="49">
        <v>11</v>
      </c>
      <c r="AI80" s="50">
        <v>2</v>
      </c>
      <c r="AJ80" s="49">
        <v>9</v>
      </c>
      <c r="AK80" s="50">
        <v>1</v>
      </c>
      <c r="AL80" s="49">
        <v>12</v>
      </c>
      <c r="AM80" s="50">
        <v>4</v>
      </c>
      <c r="AN80" s="49">
        <v>10</v>
      </c>
      <c r="AO80" s="51">
        <v>3</v>
      </c>
      <c r="AP80" s="87">
        <v>17</v>
      </c>
      <c r="AQ80" s="56">
        <v>2</v>
      </c>
      <c r="AR80" s="55">
        <v>16</v>
      </c>
      <c r="AS80" s="56">
        <v>1</v>
      </c>
      <c r="AT80" s="55">
        <v>18</v>
      </c>
      <c r="AU80" s="56">
        <v>4</v>
      </c>
      <c r="AV80" s="55">
        <v>18</v>
      </c>
      <c r="AW80" s="57">
        <v>3</v>
      </c>
    </row>
    <row r="81" spans="1:49" ht="12" customHeight="1" x14ac:dyDescent="0.2">
      <c r="A81" s="26" t="s">
        <v>90</v>
      </c>
      <c r="B81" s="81">
        <v>2</v>
      </c>
      <c r="C81" s="30">
        <v>2</v>
      </c>
      <c r="D81" s="29">
        <v>4</v>
      </c>
      <c r="E81" s="30">
        <v>1</v>
      </c>
      <c r="F81" s="29">
        <v>1</v>
      </c>
      <c r="G81" s="30">
        <v>4</v>
      </c>
      <c r="H81" s="29">
        <v>3</v>
      </c>
      <c r="I81" s="31">
        <v>3</v>
      </c>
      <c r="J81" s="49">
        <v>1</v>
      </c>
      <c r="K81" s="50">
        <v>4</v>
      </c>
      <c r="L81" s="49">
        <v>2</v>
      </c>
      <c r="M81" s="50">
        <v>3</v>
      </c>
      <c r="N81" s="49">
        <v>4</v>
      </c>
      <c r="O81" s="50">
        <v>2</v>
      </c>
      <c r="P81" s="49">
        <v>3</v>
      </c>
      <c r="Q81" s="51">
        <v>1</v>
      </c>
      <c r="R81" s="49">
        <v>4</v>
      </c>
      <c r="S81" s="50">
        <v>3</v>
      </c>
      <c r="T81" s="49">
        <v>1</v>
      </c>
      <c r="U81" s="50">
        <v>4</v>
      </c>
      <c r="V81" s="49">
        <v>2</v>
      </c>
      <c r="W81" s="50">
        <v>1</v>
      </c>
      <c r="X81" s="49">
        <v>3</v>
      </c>
      <c r="Y81" s="51">
        <v>2</v>
      </c>
      <c r="Z81" s="27">
        <v>3</v>
      </c>
      <c r="AA81" s="28">
        <v>1</v>
      </c>
      <c r="AB81" s="29">
        <v>3</v>
      </c>
      <c r="AC81" s="30">
        <v>2</v>
      </c>
      <c r="AD81" s="29">
        <v>3</v>
      </c>
      <c r="AE81" s="30">
        <v>3</v>
      </c>
      <c r="AF81" s="29">
        <v>3</v>
      </c>
      <c r="AG81" s="31">
        <v>4</v>
      </c>
      <c r="AH81" s="49">
        <v>10</v>
      </c>
      <c r="AI81" s="50">
        <v>2</v>
      </c>
      <c r="AJ81" s="49">
        <v>12</v>
      </c>
      <c r="AK81" s="50">
        <v>1</v>
      </c>
      <c r="AL81" s="49">
        <v>9</v>
      </c>
      <c r="AM81" s="50">
        <v>4</v>
      </c>
      <c r="AN81" s="49">
        <v>11</v>
      </c>
      <c r="AO81" s="51">
        <v>3</v>
      </c>
      <c r="AP81" s="87">
        <v>18</v>
      </c>
      <c r="AQ81" s="56">
        <v>3</v>
      </c>
      <c r="AR81" s="55">
        <v>18</v>
      </c>
      <c r="AS81" s="56">
        <v>4</v>
      </c>
      <c r="AT81" s="55">
        <v>16</v>
      </c>
      <c r="AU81" s="56">
        <v>1</v>
      </c>
      <c r="AV81" s="55">
        <v>17</v>
      </c>
      <c r="AW81" s="57">
        <v>2</v>
      </c>
    </row>
    <row r="82" spans="1:49" ht="12" customHeight="1" x14ac:dyDescent="0.2">
      <c r="A82" s="26" t="s">
        <v>91</v>
      </c>
      <c r="B82" s="81">
        <v>1</v>
      </c>
      <c r="C82" s="30">
        <v>2</v>
      </c>
      <c r="D82" s="29">
        <v>3</v>
      </c>
      <c r="E82" s="30">
        <v>1</v>
      </c>
      <c r="F82" s="29">
        <v>2</v>
      </c>
      <c r="G82" s="30">
        <v>4</v>
      </c>
      <c r="H82" s="29">
        <v>4</v>
      </c>
      <c r="I82" s="31">
        <v>3</v>
      </c>
      <c r="J82" s="49">
        <v>2</v>
      </c>
      <c r="K82" s="50">
        <v>4</v>
      </c>
      <c r="L82" s="49">
        <v>1</v>
      </c>
      <c r="M82" s="50">
        <v>3</v>
      </c>
      <c r="N82" s="49">
        <v>3</v>
      </c>
      <c r="O82" s="50">
        <v>2</v>
      </c>
      <c r="P82" s="49">
        <v>4</v>
      </c>
      <c r="Q82" s="51">
        <v>1</v>
      </c>
      <c r="R82" s="49">
        <v>3</v>
      </c>
      <c r="S82" s="50">
        <v>3</v>
      </c>
      <c r="T82" s="49">
        <v>2</v>
      </c>
      <c r="U82" s="50">
        <v>4</v>
      </c>
      <c r="V82" s="49">
        <v>1</v>
      </c>
      <c r="W82" s="50">
        <v>1</v>
      </c>
      <c r="X82" s="49">
        <v>4</v>
      </c>
      <c r="Y82" s="51">
        <v>2</v>
      </c>
      <c r="Z82" s="27">
        <v>4</v>
      </c>
      <c r="AA82" s="28">
        <v>1</v>
      </c>
      <c r="AB82" s="29">
        <v>4</v>
      </c>
      <c r="AC82" s="30">
        <v>2</v>
      </c>
      <c r="AD82" s="29">
        <v>4</v>
      </c>
      <c r="AE82" s="30">
        <v>3</v>
      </c>
      <c r="AF82" s="29">
        <v>4</v>
      </c>
      <c r="AG82" s="31">
        <v>4</v>
      </c>
      <c r="AH82" s="49">
        <v>9</v>
      </c>
      <c r="AI82" s="50">
        <v>2</v>
      </c>
      <c r="AJ82" s="49">
        <v>11</v>
      </c>
      <c r="AK82" s="50">
        <v>1</v>
      </c>
      <c r="AL82" s="49">
        <v>10</v>
      </c>
      <c r="AM82" s="50">
        <v>4</v>
      </c>
      <c r="AN82" s="49">
        <v>12</v>
      </c>
      <c r="AO82" s="51">
        <v>3</v>
      </c>
      <c r="AP82" s="87">
        <v>19</v>
      </c>
      <c r="AQ82" s="56">
        <v>4</v>
      </c>
      <c r="AR82" s="55">
        <v>20</v>
      </c>
      <c r="AS82" s="56">
        <v>3</v>
      </c>
      <c r="AT82" s="55">
        <v>19</v>
      </c>
      <c r="AU82" s="56">
        <v>2</v>
      </c>
      <c r="AV82" s="55">
        <v>16</v>
      </c>
      <c r="AW82" s="57">
        <v>1</v>
      </c>
    </row>
    <row r="83" spans="1:49" ht="7.5" customHeight="1" x14ac:dyDescent="0.2">
      <c r="A83" s="26"/>
      <c r="B83" s="46"/>
      <c r="C83" s="41"/>
      <c r="D83" s="41"/>
      <c r="E83" s="41"/>
      <c r="F83" s="41"/>
      <c r="G83" s="41"/>
      <c r="H83" s="41"/>
      <c r="I83" s="42"/>
      <c r="J83" s="46"/>
      <c r="K83" s="41"/>
      <c r="L83" s="41"/>
      <c r="M83" s="41"/>
      <c r="N83" s="41"/>
      <c r="O83" s="41"/>
      <c r="P83" s="41"/>
      <c r="Q83" s="42"/>
      <c r="R83" s="46"/>
      <c r="S83" s="41"/>
      <c r="T83" s="41"/>
      <c r="U83" s="41"/>
      <c r="V83" s="41"/>
      <c r="W83" s="41"/>
      <c r="X83" s="41"/>
      <c r="Y83" s="42"/>
      <c r="Z83" s="39"/>
      <c r="AA83" s="40"/>
      <c r="AB83" s="41"/>
      <c r="AC83" s="41"/>
      <c r="AD83" s="41"/>
      <c r="AE83" s="41"/>
      <c r="AF83" s="41"/>
      <c r="AG83" s="42"/>
      <c r="AH83" s="46"/>
      <c r="AI83" s="41"/>
      <c r="AJ83" s="41"/>
      <c r="AK83" s="41"/>
      <c r="AL83" s="41"/>
      <c r="AM83" s="41"/>
      <c r="AN83" s="41"/>
      <c r="AO83" s="42"/>
      <c r="AP83" s="46"/>
      <c r="AQ83" s="41"/>
      <c r="AR83" s="41"/>
      <c r="AS83" s="41"/>
      <c r="AT83" s="41"/>
      <c r="AU83" s="41"/>
      <c r="AV83" s="41"/>
      <c r="AW83" s="42"/>
    </row>
    <row r="84" spans="1:49" ht="12" customHeight="1" x14ac:dyDescent="0.2">
      <c r="A84" s="26" t="s">
        <v>92</v>
      </c>
      <c r="B84" s="82">
        <v>4</v>
      </c>
      <c r="C84" s="36">
        <v>2</v>
      </c>
      <c r="D84" s="35">
        <v>2</v>
      </c>
      <c r="E84" s="36">
        <v>1</v>
      </c>
      <c r="F84" s="35">
        <v>3</v>
      </c>
      <c r="G84" s="36">
        <v>4</v>
      </c>
      <c r="H84" s="35">
        <v>1</v>
      </c>
      <c r="I84" s="37">
        <v>3</v>
      </c>
      <c r="J84" s="55">
        <v>3</v>
      </c>
      <c r="K84" s="56">
        <v>4</v>
      </c>
      <c r="L84" s="55">
        <v>4</v>
      </c>
      <c r="M84" s="56">
        <v>3</v>
      </c>
      <c r="N84" s="55">
        <v>2</v>
      </c>
      <c r="O84" s="56">
        <v>2</v>
      </c>
      <c r="P84" s="55">
        <v>1</v>
      </c>
      <c r="Q84" s="57">
        <v>1</v>
      </c>
      <c r="R84" s="55">
        <v>2</v>
      </c>
      <c r="S84" s="56">
        <v>3</v>
      </c>
      <c r="T84" s="55">
        <v>3</v>
      </c>
      <c r="U84" s="56">
        <v>4</v>
      </c>
      <c r="V84" s="55">
        <v>4</v>
      </c>
      <c r="W84" s="56">
        <v>1</v>
      </c>
      <c r="X84" s="55">
        <v>1</v>
      </c>
      <c r="Y84" s="57">
        <v>2</v>
      </c>
      <c r="Z84" s="47">
        <v>1</v>
      </c>
      <c r="AA84" s="48">
        <v>1</v>
      </c>
      <c r="AB84" s="35">
        <v>1</v>
      </c>
      <c r="AC84" s="36">
        <v>2</v>
      </c>
      <c r="AD84" s="35">
        <v>1</v>
      </c>
      <c r="AE84" s="36">
        <v>3</v>
      </c>
      <c r="AF84" s="35">
        <v>1</v>
      </c>
      <c r="AG84" s="37">
        <v>4</v>
      </c>
      <c r="AH84" s="55">
        <v>16</v>
      </c>
      <c r="AI84" s="56">
        <v>2</v>
      </c>
      <c r="AJ84" s="55">
        <v>14</v>
      </c>
      <c r="AK84" s="56">
        <v>1</v>
      </c>
      <c r="AL84" s="55">
        <v>15</v>
      </c>
      <c r="AM84" s="56">
        <v>4</v>
      </c>
      <c r="AN84" s="55">
        <v>13</v>
      </c>
      <c r="AO84" s="57">
        <v>3</v>
      </c>
      <c r="AP84" s="87">
        <v>17</v>
      </c>
      <c r="AQ84" s="56">
        <v>1</v>
      </c>
      <c r="AR84" s="55">
        <v>20</v>
      </c>
      <c r="AS84" s="56">
        <v>4</v>
      </c>
      <c r="AT84" s="55">
        <v>16</v>
      </c>
      <c r="AU84" s="56">
        <v>3</v>
      </c>
      <c r="AV84" s="55">
        <v>20</v>
      </c>
      <c r="AW84" s="57">
        <v>2</v>
      </c>
    </row>
    <row r="85" spans="1:49" ht="12" customHeight="1" x14ac:dyDescent="0.2">
      <c r="A85" s="26" t="s">
        <v>93</v>
      </c>
      <c r="B85" s="82">
        <v>3</v>
      </c>
      <c r="C85" s="36">
        <v>2</v>
      </c>
      <c r="D85" s="35">
        <v>1</v>
      </c>
      <c r="E85" s="36">
        <v>1</v>
      </c>
      <c r="F85" s="35">
        <v>4</v>
      </c>
      <c r="G85" s="36">
        <v>4</v>
      </c>
      <c r="H85" s="35">
        <v>2</v>
      </c>
      <c r="I85" s="37">
        <v>3</v>
      </c>
      <c r="J85" s="55">
        <v>4</v>
      </c>
      <c r="K85" s="56">
        <v>4</v>
      </c>
      <c r="L85" s="55">
        <v>3</v>
      </c>
      <c r="M85" s="56">
        <v>3</v>
      </c>
      <c r="N85" s="55">
        <v>1</v>
      </c>
      <c r="O85" s="56">
        <v>2</v>
      </c>
      <c r="P85" s="55">
        <v>2</v>
      </c>
      <c r="Q85" s="57">
        <v>1</v>
      </c>
      <c r="R85" s="55">
        <v>1</v>
      </c>
      <c r="S85" s="56">
        <v>3</v>
      </c>
      <c r="T85" s="55">
        <v>4</v>
      </c>
      <c r="U85" s="56">
        <v>4</v>
      </c>
      <c r="V85" s="55">
        <v>3</v>
      </c>
      <c r="W85" s="56">
        <v>1</v>
      </c>
      <c r="X85" s="55">
        <v>2</v>
      </c>
      <c r="Y85" s="57">
        <v>2</v>
      </c>
      <c r="Z85" s="47">
        <v>2</v>
      </c>
      <c r="AA85" s="48">
        <v>1</v>
      </c>
      <c r="AB85" s="35">
        <v>2</v>
      </c>
      <c r="AC85" s="36">
        <v>2</v>
      </c>
      <c r="AD85" s="35">
        <v>2</v>
      </c>
      <c r="AE85" s="36">
        <v>3</v>
      </c>
      <c r="AF85" s="35">
        <v>2</v>
      </c>
      <c r="AG85" s="37">
        <v>4</v>
      </c>
      <c r="AH85" s="55">
        <v>15</v>
      </c>
      <c r="AI85" s="56">
        <v>2</v>
      </c>
      <c r="AJ85" s="55">
        <v>13</v>
      </c>
      <c r="AK85" s="56">
        <v>1</v>
      </c>
      <c r="AL85" s="55">
        <v>16</v>
      </c>
      <c r="AM85" s="56">
        <v>4</v>
      </c>
      <c r="AN85" s="55">
        <v>14</v>
      </c>
      <c r="AO85" s="57">
        <v>3</v>
      </c>
      <c r="AP85" s="87">
        <v>18</v>
      </c>
      <c r="AQ85" s="56">
        <v>4</v>
      </c>
      <c r="AR85" s="55">
        <v>17</v>
      </c>
      <c r="AS85" s="56">
        <v>1</v>
      </c>
      <c r="AT85" s="55">
        <v>19</v>
      </c>
      <c r="AU85" s="56">
        <v>4</v>
      </c>
      <c r="AV85" s="55">
        <v>19</v>
      </c>
      <c r="AW85" s="57">
        <v>3</v>
      </c>
    </row>
    <row r="86" spans="1:49" ht="12" customHeight="1" x14ac:dyDescent="0.2">
      <c r="A86" s="26" t="s">
        <v>94</v>
      </c>
      <c r="B86" s="82">
        <v>2</v>
      </c>
      <c r="C86" s="36">
        <v>2</v>
      </c>
      <c r="D86" s="35">
        <v>4</v>
      </c>
      <c r="E86" s="36">
        <v>1</v>
      </c>
      <c r="F86" s="35">
        <v>1</v>
      </c>
      <c r="G86" s="36">
        <v>4</v>
      </c>
      <c r="H86" s="35">
        <v>3</v>
      </c>
      <c r="I86" s="37">
        <v>3</v>
      </c>
      <c r="J86" s="55">
        <v>1</v>
      </c>
      <c r="K86" s="56">
        <v>4</v>
      </c>
      <c r="L86" s="55">
        <v>2</v>
      </c>
      <c r="M86" s="56">
        <v>3</v>
      </c>
      <c r="N86" s="55">
        <v>4</v>
      </c>
      <c r="O86" s="56">
        <v>2</v>
      </c>
      <c r="P86" s="55">
        <v>3</v>
      </c>
      <c r="Q86" s="57">
        <v>1</v>
      </c>
      <c r="R86" s="55">
        <v>4</v>
      </c>
      <c r="S86" s="56">
        <v>3</v>
      </c>
      <c r="T86" s="55">
        <v>1</v>
      </c>
      <c r="U86" s="56">
        <v>4</v>
      </c>
      <c r="V86" s="55">
        <v>2</v>
      </c>
      <c r="W86" s="56">
        <v>1</v>
      </c>
      <c r="X86" s="55">
        <v>3</v>
      </c>
      <c r="Y86" s="57">
        <v>2</v>
      </c>
      <c r="Z86" s="47">
        <v>3</v>
      </c>
      <c r="AA86" s="48">
        <v>1</v>
      </c>
      <c r="AB86" s="35">
        <v>3</v>
      </c>
      <c r="AC86" s="36">
        <v>2</v>
      </c>
      <c r="AD86" s="35">
        <v>3</v>
      </c>
      <c r="AE86" s="36">
        <v>3</v>
      </c>
      <c r="AF86" s="35">
        <v>3</v>
      </c>
      <c r="AG86" s="37">
        <v>4</v>
      </c>
      <c r="AH86" s="55">
        <v>14</v>
      </c>
      <c r="AI86" s="56">
        <v>2</v>
      </c>
      <c r="AJ86" s="55">
        <v>16</v>
      </c>
      <c r="AK86" s="56">
        <v>1</v>
      </c>
      <c r="AL86" s="55">
        <v>13</v>
      </c>
      <c r="AM86" s="56">
        <v>4</v>
      </c>
      <c r="AN86" s="55">
        <v>15</v>
      </c>
      <c r="AO86" s="57">
        <v>3</v>
      </c>
      <c r="AP86" s="87">
        <v>19</v>
      </c>
      <c r="AQ86" s="56">
        <v>3</v>
      </c>
      <c r="AR86" s="55">
        <v>19</v>
      </c>
      <c r="AS86" s="56">
        <v>4</v>
      </c>
      <c r="AT86" s="55">
        <v>17</v>
      </c>
      <c r="AU86" s="56">
        <v>1</v>
      </c>
      <c r="AV86" s="55">
        <v>18</v>
      </c>
      <c r="AW86" s="57">
        <v>4</v>
      </c>
    </row>
    <row r="87" spans="1:49" ht="12" customHeight="1" x14ac:dyDescent="0.2">
      <c r="A87" s="26" t="s">
        <v>95</v>
      </c>
      <c r="B87" s="82">
        <v>1</v>
      </c>
      <c r="C87" s="36">
        <v>2</v>
      </c>
      <c r="D87" s="35">
        <v>3</v>
      </c>
      <c r="E87" s="36">
        <v>1</v>
      </c>
      <c r="F87" s="35">
        <v>2</v>
      </c>
      <c r="G87" s="36">
        <v>4</v>
      </c>
      <c r="H87" s="35">
        <v>4</v>
      </c>
      <c r="I87" s="37">
        <v>3</v>
      </c>
      <c r="J87" s="55">
        <v>2</v>
      </c>
      <c r="K87" s="56">
        <v>4</v>
      </c>
      <c r="L87" s="55">
        <v>1</v>
      </c>
      <c r="M87" s="56">
        <v>3</v>
      </c>
      <c r="N87" s="55">
        <v>3</v>
      </c>
      <c r="O87" s="56">
        <v>2</v>
      </c>
      <c r="P87" s="55">
        <v>4</v>
      </c>
      <c r="Q87" s="57">
        <v>1</v>
      </c>
      <c r="R87" s="55">
        <v>3</v>
      </c>
      <c r="S87" s="56">
        <v>3</v>
      </c>
      <c r="T87" s="55">
        <v>2</v>
      </c>
      <c r="U87" s="56">
        <v>4</v>
      </c>
      <c r="V87" s="55">
        <v>1</v>
      </c>
      <c r="W87" s="56">
        <v>1</v>
      </c>
      <c r="X87" s="55">
        <v>4</v>
      </c>
      <c r="Y87" s="57">
        <v>2</v>
      </c>
      <c r="Z87" s="47">
        <v>4</v>
      </c>
      <c r="AA87" s="48">
        <v>1</v>
      </c>
      <c r="AB87" s="35">
        <v>4</v>
      </c>
      <c r="AC87" s="36">
        <v>2</v>
      </c>
      <c r="AD87" s="35">
        <v>4</v>
      </c>
      <c r="AE87" s="36">
        <v>3</v>
      </c>
      <c r="AF87" s="35">
        <v>4</v>
      </c>
      <c r="AG87" s="37">
        <v>4</v>
      </c>
      <c r="AH87" s="55">
        <v>13</v>
      </c>
      <c r="AI87" s="56">
        <v>2</v>
      </c>
      <c r="AJ87" s="55">
        <v>15</v>
      </c>
      <c r="AK87" s="56">
        <v>1</v>
      </c>
      <c r="AL87" s="55">
        <v>14</v>
      </c>
      <c r="AM87" s="56">
        <v>4</v>
      </c>
      <c r="AN87" s="55">
        <v>16</v>
      </c>
      <c r="AO87" s="57">
        <v>3</v>
      </c>
      <c r="AP87" s="87">
        <v>20</v>
      </c>
      <c r="AQ87" s="56">
        <v>2</v>
      </c>
      <c r="AR87" s="55">
        <v>16</v>
      </c>
      <c r="AS87" s="56">
        <v>3</v>
      </c>
      <c r="AT87" s="55">
        <v>20</v>
      </c>
      <c r="AU87" s="56">
        <v>4</v>
      </c>
      <c r="AV87" s="55">
        <v>17</v>
      </c>
      <c r="AW87" s="57">
        <v>1</v>
      </c>
    </row>
    <row r="88" spans="1:49" ht="7.5" customHeight="1" x14ac:dyDescent="0.2">
      <c r="A88" s="26"/>
      <c r="B88" s="46"/>
      <c r="C88" s="41"/>
      <c r="D88" s="41"/>
      <c r="E88" s="41"/>
      <c r="F88" s="41"/>
      <c r="G88" s="41"/>
      <c r="H88" s="41"/>
      <c r="I88" s="42"/>
      <c r="J88" s="46"/>
      <c r="K88" s="41"/>
      <c r="L88" s="41"/>
      <c r="M88" s="41"/>
      <c r="N88" s="41"/>
      <c r="O88" s="41"/>
      <c r="P88" s="41"/>
      <c r="Q88" s="42"/>
      <c r="R88" s="46"/>
      <c r="S88" s="41"/>
      <c r="T88" s="41"/>
      <c r="U88" s="41"/>
      <c r="V88" s="41"/>
      <c r="W88" s="41"/>
      <c r="X88" s="41"/>
      <c r="Y88" s="42"/>
      <c r="Z88" s="39"/>
      <c r="AA88" s="40"/>
      <c r="AB88" s="41"/>
      <c r="AC88" s="41"/>
      <c r="AD88" s="41"/>
      <c r="AE88" s="41"/>
      <c r="AF88" s="41"/>
      <c r="AG88" s="42"/>
      <c r="AH88" s="46"/>
      <c r="AI88" s="41"/>
      <c r="AJ88" s="41"/>
      <c r="AK88" s="41"/>
      <c r="AL88" s="41"/>
      <c r="AM88" s="41"/>
      <c r="AN88" s="41"/>
      <c r="AO88" s="42"/>
      <c r="AP88" s="46"/>
      <c r="AQ88" s="41"/>
      <c r="AR88" s="41"/>
      <c r="AS88" s="41"/>
      <c r="AT88" s="41"/>
      <c r="AU88" s="41"/>
      <c r="AV88" s="41"/>
      <c r="AW88" s="42"/>
    </row>
    <row r="89" spans="1:49" ht="12" customHeight="1" x14ac:dyDescent="0.2">
      <c r="A89" s="26" t="s">
        <v>96</v>
      </c>
      <c r="B89" s="86">
        <v>4</v>
      </c>
      <c r="C89" s="50">
        <v>2</v>
      </c>
      <c r="D89" s="49">
        <v>2</v>
      </c>
      <c r="E89" s="50">
        <v>1</v>
      </c>
      <c r="F89" s="49">
        <v>3</v>
      </c>
      <c r="G89" s="50">
        <v>4</v>
      </c>
      <c r="H89" s="49">
        <v>1</v>
      </c>
      <c r="I89" s="51">
        <v>3</v>
      </c>
      <c r="J89" s="32">
        <v>3</v>
      </c>
      <c r="K89" s="33">
        <v>4</v>
      </c>
      <c r="L89" s="32">
        <v>4</v>
      </c>
      <c r="M89" s="33">
        <v>3</v>
      </c>
      <c r="N89" s="32">
        <v>2</v>
      </c>
      <c r="O89" s="33">
        <v>2</v>
      </c>
      <c r="P89" s="32">
        <v>1</v>
      </c>
      <c r="Q89" s="34">
        <v>1</v>
      </c>
      <c r="R89" s="32">
        <v>2</v>
      </c>
      <c r="S89" s="33">
        <v>3</v>
      </c>
      <c r="T89" s="32">
        <v>3</v>
      </c>
      <c r="U89" s="33">
        <v>4</v>
      </c>
      <c r="V89" s="32">
        <v>4</v>
      </c>
      <c r="W89" s="33">
        <v>1</v>
      </c>
      <c r="X89" s="32">
        <v>1</v>
      </c>
      <c r="Y89" s="34">
        <v>2</v>
      </c>
      <c r="Z89" s="53">
        <v>1</v>
      </c>
      <c r="AA89" s="54">
        <v>1</v>
      </c>
      <c r="AB89" s="49">
        <v>1</v>
      </c>
      <c r="AC89" s="50">
        <v>2</v>
      </c>
      <c r="AD89" s="49">
        <v>1</v>
      </c>
      <c r="AE89" s="50">
        <v>3</v>
      </c>
      <c r="AF89" s="49">
        <v>1</v>
      </c>
      <c r="AG89" s="51">
        <v>4</v>
      </c>
      <c r="AH89" s="32">
        <v>20</v>
      </c>
      <c r="AI89" s="33">
        <v>2</v>
      </c>
      <c r="AJ89" s="32">
        <v>18</v>
      </c>
      <c r="AK89" s="33">
        <v>1</v>
      </c>
      <c r="AL89" s="32">
        <v>19</v>
      </c>
      <c r="AM89" s="33">
        <v>4</v>
      </c>
      <c r="AN89" s="32">
        <v>17</v>
      </c>
      <c r="AO89" s="34">
        <v>3</v>
      </c>
      <c r="AP89" s="87">
        <v>18</v>
      </c>
      <c r="AQ89" s="56">
        <v>1</v>
      </c>
      <c r="AR89" s="55">
        <v>16</v>
      </c>
      <c r="AS89" s="56">
        <v>4</v>
      </c>
      <c r="AT89" s="55">
        <v>17</v>
      </c>
      <c r="AU89" s="56">
        <v>3</v>
      </c>
      <c r="AV89" s="55">
        <v>16</v>
      </c>
      <c r="AW89" s="57">
        <v>2</v>
      </c>
    </row>
    <row r="90" spans="1:49" ht="12" customHeight="1" x14ac:dyDescent="0.2">
      <c r="A90" s="26" t="s">
        <v>97</v>
      </c>
      <c r="B90" s="86">
        <v>3</v>
      </c>
      <c r="C90" s="50">
        <v>2</v>
      </c>
      <c r="D90" s="49">
        <v>1</v>
      </c>
      <c r="E90" s="50">
        <v>1</v>
      </c>
      <c r="F90" s="49">
        <v>4</v>
      </c>
      <c r="G90" s="50">
        <v>4</v>
      </c>
      <c r="H90" s="49">
        <v>2</v>
      </c>
      <c r="I90" s="51">
        <v>3</v>
      </c>
      <c r="J90" s="32">
        <v>4</v>
      </c>
      <c r="K90" s="33">
        <v>4</v>
      </c>
      <c r="L90" s="32">
        <v>3</v>
      </c>
      <c r="M90" s="33">
        <v>3</v>
      </c>
      <c r="N90" s="32">
        <v>1</v>
      </c>
      <c r="O90" s="33">
        <v>2</v>
      </c>
      <c r="P90" s="32">
        <v>2</v>
      </c>
      <c r="Q90" s="34">
        <v>1</v>
      </c>
      <c r="R90" s="32">
        <v>1</v>
      </c>
      <c r="S90" s="33">
        <v>3</v>
      </c>
      <c r="T90" s="32">
        <v>4</v>
      </c>
      <c r="U90" s="33">
        <v>4</v>
      </c>
      <c r="V90" s="32">
        <v>3</v>
      </c>
      <c r="W90" s="33">
        <v>1</v>
      </c>
      <c r="X90" s="32">
        <v>2</v>
      </c>
      <c r="Y90" s="34">
        <v>2</v>
      </c>
      <c r="Z90" s="53">
        <v>2</v>
      </c>
      <c r="AA90" s="54">
        <v>1</v>
      </c>
      <c r="AB90" s="49">
        <v>2</v>
      </c>
      <c r="AC90" s="50">
        <v>2</v>
      </c>
      <c r="AD90" s="49">
        <v>2</v>
      </c>
      <c r="AE90" s="50">
        <v>3</v>
      </c>
      <c r="AF90" s="49">
        <v>2</v>
      </c>
      <c r="AG90" s="51">
        <v>4</v>
      </c>
      <c r="AH90" s="32">
        <v>19</v>
      </c>
      <c r="AI90" s="33">
        <v>2</v>
      </c>
      <c r="AJ90" s="32">
        <v>17</v>
      </c>
      <c r="AK90" s="33">
        <v>1</v>
      </c>
      <c r="AL90" s="32">
        <v>20</v>
      </c>
      <c r="AM90" s="33">
        <v>4</v>
      </c>
      <c r="AN90" s="32">
        <v>18</v>
      </c>
      <c r="AO90" s="34">
        <v>3</v>
      </c>
      <c r="AP90" s="87">
        <v>19</v>
      </c>
      <c r="AQ90" s="56">
        <v>2</v>
      </c>
      <c r="AR90" s="55">
        <v>18</v>
      </c>
      <c r="AS90" s="56">
        <v>1</v>
      </c>
      <c r="AT90" s="55">
        <v>20</v>
      </c>
      <c r="AU90" s="56">
        <v>2</v>
      </c>
      <c r="AV90" s="55">
        <v>20</v>
      </c>
      <c r="AW90" s="57">
        <v>3</v>
      </c>
    </row>
    <row r="91" spans="1:49" ht="12" customHeight="1" x14ac:dyDescent="0.2">
      <c r="A91" s="26" t="s">
        <v>98</v>
      </c>
      <c r="B91" s="86">
        <v>2</v>
      </c>
      <c r="C91" s="50">
        <v>2</v>
      </c>
      <c r="D91" s="49">
        <v>4</v>
      </c>
      <c r="E91" s="50">
        <v>1</v>
      </c>
      <c r="F91" s="49">
        <v>1</v>
      </c>
      <c r="G91" s="50">
        <v>4</v>
      </c>
      <c r="H91" s="49">
        <v>3</v>
      </c>
      <c r="I91" s="51">
        <v>3</v>
      </c>
      <c r="J91" s="32">
        <v>1</v>
      </c>
      <c r="K91" s="33">
        <v>4</v>
      </c>
      <c r="L91" s="32">
        <v>2</v>
      </c>
      <c r="M91" s="33">
        <v>3</v>
      </c>
      <c r="N91" s="32">
        <v>4</v>
      </c>
      <c r="O91" s="33">
        <v>2</v>
      </c>
      <c r="P91" s="32">
        <v>3</v>
      </c>
      <c r="Q91" s="34">
        <v>1</v>
      </c>
      <c r="R91" s="32">
        <v>4</v>
      </c>
      <c r="S91" s="33">
        <v>3</v>
      </c>
      <c r="T91" s="32">
        <v>1</v>
      </c>
      <c r="U91" s="33">
        <v>4</v>
      </c>
      <c r="V91" s="32">
        <v>2</v>
      </c>
      <c r="W91" s="33">
        <v>1</v>
      </c>
      <c r="X91" s="32">
        <v>3</v>
      </c>
      <c r="Y91" s="34">
        <v>2</v>
      </c>
      <c r="Z91" s="53">
        <v>3</v>
      </c>
      <c r="AA91" s="54">
        <v>1</v>
      </c>
      <c r="AB91" s="49">
        <v>3</v>
      </c>
      <c r="AC91" s="50">
        <v>2</v>
      </c>
      <c r="AD91" s="49">
        <v>3</v>
      </c>
      <c r="AE91" s="50">
        <v>3</v>
      </c>
      <c r="AF91" s="49">
        <v>3</v>
      </c>
      <c r="AG91" s="51">
        <v>4</v>
      </c>
      <c r="AH91" s="32">
        <v>18</v>
      </c>
      <c r="AI91" s="33">
        <v>2</v>
      </c>
      <c r="AJ91" s="32">
        <v>20</v>
      </c>
      <c r="AK91" s="33">
        <v>1</v>
      </c>
      <c r="AL91" s="32">
        <v>17</v>
      </c>
      <c r="AM91" s="33">
        <v>4</v>
      </c>
      <c r="AN91" s="32">
        <v>19</v>
      </c>
      <c r="AO91" s="34">
        <v>3</v>
      </c>
      <c r="AP91" s="87">
        <v>20</v>
      </c>
      <c r="AQ91" s="56">
        <v>3</v>
      </c>
      <c r="AR91" s="55">
        <v>20</v>
      </c>
      <c r="AS91" s="56">
        <v>2</v>
      </c>
      <c r="AT91" s="55">
        <v>18</v>
      </c>
      <c r="AU91" s="56">
        <v>1</v>
      </c>
      <c r="AV91" s="55">
        <v>19</v>
      </c>
      <c r="AW91" s="57">
        <v>2</v>
      </c>
    </row>
    <row r="92" spans="1:49" ht="12" customHeight="1" x14ac:dyDescent="0.2">
      <c r="A92" s="26" t="s">
        <v>99</v>
      </c>
      <c r="B92" s="86">
        <v>1</v>
      </c>
      <c r="C92" s="50">
        <v>2</v>
      </c>
      <c r="D92" s="49">
        <v>3</v>
      </c>
      <c r="E92" s="50">
        <v>1</v>
      </c>
      <c r="F92" s="49">
        <v>2</v>
      </c>
      <c r="G92" s="50">
        <v>4</v>
      </c>
      <c r="H92" s="49">
        <v>4</v>
      </c>
      <c r="I92" s="51">
        <v>3</v>
      </c>
      <c r="J92" s="32">
        <v>2</v>
      </c>
      <c r="K92" s="33">
        <v>4</v>
      </c>
      <c r="L92" s="32">
        <v>1</v>
      </c>
      <c r="M92" s="33">
        <v>3</v>
      </c>
      <c r="N92" s="32">
        <v>3</v>
      </c>
      <c r="O92" s="33">
        <v>2</v>
      </c>
      <c r="P92" s="32">
        <v>4</v>
      </c>
      <c r="Q92" s="34">
        <v>1</v>
      </c>
      <c r="R92" s="32">
        <v>3</v>
      </c>
      <c r="S92" s="33">
        <v>3</v>
      </c>
      <c r="T92" s="32">
        <v>2</v>
      </c>
      <c r="U92" s="33">
        <v>4</v>
      </c>
      <c r="V92" s="32">
        <v>1</v>
      </c>
      <c r="W92" s="33">
        <v>1</v>
      </c>
      <c r="X92" s="32">
        <v>4</v>
      </c>
      <c r="Y92" s="34">
        <v>2</v>
      </c>
      <c r="Z92" s="53">
        <v>4</v>
      </c>
      <c r="AA92" s="54">
        <v>1</v>
      </c>
      <c r="AB92" s="49">
        <v>4</v>
      </c>
      <c r="AC92" s="50">
        <v>2</v>
      </c>
      <c r="AD92" s="49">
        <v>4</v>
      </c>
      <c r="AE92" s="50">
        <v>3</v>
      </c>
      <c r="AF92" s="49">
        <v>4</v>
      </c>
      <c r="AG92" s="51">
        <v>4</v>
      </c>
      <c r="AH92" s="32">
        <v>17</v>
      </c>
      <c r="AI92" s="33">
        <v>2</v>
      </c>
      <c r="AJ92" s="32">
        <v>19</v>
      </c>
      <c r="AK92" s="33">
        <v>1</v>
      </c>
      <c r="AL92" s="32">
        <v>18</v>
      </c>
      <c r="AM92" s="33">
        <v>4</v>
      </c>
      <c r="AN92" s="32">
        <v>20</v>
      </c>
      <c r="AO92" s="34">
        <v>3</v>
      </c>
      <c r="AP92" s="87">
        <v>16</v>
      </c>
      <c r="AQ92" s="56">
        <v>2</v>
      </c>
      <c r="AR92" s="55">
        <v>17</v>
      </c>
      <c r="AS92" s="56">
        <v>3</v>
      </c>
      <c r="AT92" s="55">
        <v>16</v>
      </c>
      <c r="AU92" s="56">
        <v>4</v>
      </c>
      <c r="AV92" s="55">
        <v>18</v>
      </c>
      <c r="AW92" s="57">
        <v>1</v>
      </c>
    </row>
    <row r="93" spans="1:49" ht="7.5" customHeight="1" x14ac:dyDescent="0.2">
      <c r="A93" s="26"/>
      <c r="B93" s="46"/>
      <c r="C93" s="41"/>
      <c r="D93" s="41"/>
      <c r="E93" s="41"/>
      <c r="F93" s="41"/>
      <c r="G93" s="41"/>
      <c r="H93" s="41"/>
      <c r="I93" s="42"/>
      <c r="J93" s="46"/>
      <c r="K93" s="41"/>
      <c r="L93" s="41"/>
      <c r="M93" s="41"/>
      <c r="N93" s="41"/>
      <c r="O93" s="41"/>
      <c r="P93" s="41"/>
      <c r="Q93" s="42"/>
      <c r="R93" s="46"/>
      <c r="S93" s="41"/>
      <c r="T93" s="41"/>
      <c r="U93" s="41"/>
      <c r="V93" s="41"/>
      <c r="W93" s="41"/>
      <c r="X93" s="41"/>
      <c r="Y93" s="42"/>
      <c r="Z93" s="39"/>
      <c r="AA93" s="40"/>
      <c r="AB93" s="41"/>
      <c r="AC93" s="41"/>
      <c r="AD93" s="41"/>
      <c r="AE93" s="41"/>
      <c r="AF93" s="41"/>
      <c r="AG93" s="42"/>
      <c r="AH93" s="46"/>
      <c r="AI93" s="41"/>
      <c r="AJ93" s="41"/>
      <c r="AK93" s="41"/>
      <c r="AL93" s="41"/>
      <c r="AM93" s="41"/>
      <c r="AN93" s="41"/>
      <c r="AO93" s="42"/>
      <c r="AP93" s="46"/>
      <c r="AQ93" s="41"/>
      <c r="AR93" s="41"/>
      <c r="AS93" s="41"/>
      <c r="AT93" s="41"/>
      <c r="AU93" s="41"/>
      <c r="AV93" s="41"/>
      <c r="AW93" s="42"/>
    </row>
    <row r="94" spans="1:49" ht="12" customHeight="1" x14ac:dyDescent="0.2">
      <c r="A94" s="26" t="s">
        <v>100</v>
      </c>
      <c r="B94" s="87">
        <v>4</v>
      </c>
      <c r="C94" s="56">
        <v>2</v>
      </c>
      <c r="D94" s="55">
        <v>2</v>
      </c>
      <c r="E94" s="56">
        <v>1</v>
      </c>
      <c r="F94" s="55">
        <v>3</v>
      </c>
      <c r="G94" s="56">
        <v>4</v>
      </c>
      <c r="H94" s="55">
        <v>1</v>
      </c>
      <c r="I94" s="57">
        <v>3</v>
      </c>
      <c r="J94" s="29">
        <v>3</v>
      </c>
      <c r="K94" s="30">
        <v>4</v>
      </c>
      <c r="L94" s="29">
        <v>4</v>
      </c>
      <c r="M94" s="30">
        <v>3</v>
      </c>
      <c r="N94" s="29">
        <v>2</v>
      </c>
      <c r="O94" s="30">
        <v>2</v>
      </c>
      <c r="P94" s="29">
        <v>1</v>
      </c>
      <c r="Q94" s="31">
        <v>1</v>
      </c>
      <c r="R94" s="29">
        <v>2</v>
      </c>
      <c r="S94" s="30">
        <v>3</v>
      </c>
      <c r="T94" s="29">
        <v>3</v>
      </c>
      <c r="U94" s="30">
        <v>4</v>
      </c>
      <c r="V94" s="29">
        <v>4</v>
      </c>
      <c r="W94" s="30">
        <v>1</v>
      </c>
      <c r="X94" s="29">
        <v>1</v>
      </c>
      <c r="Y94" s="31">
        <v>2</v>
      </c>
      <c r="Z94" s="58">
        <v>1</v>
      </c>
      <c r="AA94" s="59">
        <v>1</v>
      </c>
      <c r="AB94" s="55">
        <v>1</v>
      </c>
      <c r="AC94" s="56">
        <v>2</v>
      </c>
      <c r="AD94" s="55">
        <v>1</v>
      </c>
      <c r="AE94" s="56">
        <v>3</v>
      </c>
      <c r="AF94" s="55">
        <v>1</v>
      </c>
      <c r="AG94" s="57">
        <v>4</v>
      </c>
      <c r="AH94" s="29">
        <v>4</v>
      </c>
      <c r="AI94" s="30">
        <v>2</v>
      </c>
      <c r="AJ94" s="29">
        <v>2</v>
      </c>
      <c r="AK94" s="30">
        <v>1</v>
      </c>
      <c r="AL94" s="29">
        <v>3</v>
      </c>
      <c r="AM94" s="30">
        <v>4</v>
      </c>
      <c r="AN94" s="29">
        <v>1</v>
      </c>
      <c r="AO94" s="31">
        <v>3</v>
      </c>
      <c r="AP94" s="87">
        <v>19</v>
      </c>
      <c r="AQ94" s="56">
        <v>1</v>
      </c>
      <c r="AR94" s="55">
        <v>17</v>
      </c>
      <c r="AS94" s="56">
        <v>2</v>
      </c>
      <c r="AT94" s="55">
        <v>18</v>
      </c>
      <c r="AU94" s="56">
        <v>3</v>
      </c>
      <c r="AV94" s="55">
        <v>17</v>
      </c>
      <c r="AW94" s="57">
        <v>4</v>
      </c>
    </row>
    <row r="95" spans="1:49" ht="12" customHeight="1" x14ac:dyDescent="0.2">
      <c r="A95" s="26" t="s">
        <v>101</v>
      </c>
      <c r="B95" s="87">
        <v>3</v>
      </c>
      <c r="C95" s="56">
        <v>2</v>
      </c>
      <c r="D95" s="55">
        <v>1</v>
      </c>
      <c r="E95" s="56">
        <v>1</v>
      </c>
      <c r="F95" s="55">
        <v>4</v>
      </c>
      <c r="G95" s="56">
        <v>4</v>
      </c>
      <c r="H95" s="55">
        <v>2</v>
      </c>
      <c r="I95" s="57">
        <v>3</v>
      </c>
      <c r="J95" s="29">
        <v>4</v>
      </c>
      <c r="K95" s="30">
        <v>4</v>
      </c>
      <c r="L95" s="29">
        <v>3</v>
      </c>
      <c r="M95" s="30">
        <v>3</v>
      </c>
      <c r="N95" s="29">
        <v>1</v>
      </c>
      <c r="O95" s="30">
        <v>2</v>
      </c>
      <c r="P95" s="29">
        <v>2</v>
      </c>
      <c r="Q95" s="31">
        <v>1</v>
      </c>
      <c r="R95" s="29">
        <v>1</v>
      </c>
      <c r="S95" s="30">
        <v>3</v>
      </c>
      <c r="T95" s="29">
        <v>4</v>
      </c>
      <c r="U95" s="30">
        <v>4</v>
      </c>
      <c r="V95" s="29">
        <v>3</v>
      </c>
      <c r="W95" s="30">
        <v>1</v>
      </c>
      <c r="X95" s="29">
        <v>2</v>
      </c>
      <c r="Y95" s="31">
        <v>2</v>
      </c>
      <c r="Z95" s="58">
        <v>2</v>
      </c>
      <c r="AA95" s="59">
        <v>1</v>
      </c>
      <c r="AB95" s="55">
        <v>2</v>
      </c>
      <c r="AC95" s="56">
        <v>2</v>
      </c>
      <c r="AD95" s="55">
        <v>2</v>
      </c>
      <c r="AE95" s="56">
        <v>3</v>
      </c>
      <c r="AF95" s="55">
        <v>2</v>
      </c>
      <c r="AG95" s="57">
        <v>4</v>
      </c>
      <c r="AH95" s="29">
        <v>3</v>
      </c>
      <c r="AI95" s="30">
        <v>2</v>
      </c>
      <c r="AJ95" s="29">
        <v>1</v>
      </c>
      <c r="AK95" s="30">
        <v>1</v>
      </c>
      <c r="AL95" s="29">
        <v>4</v>
      </c>
      <c r="AM95" s="30">
        <v>4</v>
      </c>
      <c r="AN95" s="29">
        <v>2</v>
      </c>
      <c r="AO95" s="31">
        <v>3</v>
      </c>
      <c r="AP95" s="87">
        <v>20</v>
      </c>
      <c r="AQ95" s="56">
        <v>4</v>
      </c>
      <c r="AR95" s="55">
        <v>19</v>
      </c>
      <c r="AS95" s="56">
        <v>1</v>
      </c>
      <c r="AT95" s="55">
        <v>16</v>
      </c>
      <c r="AU95" s="56">
        <v>2</v>
      </c>
      <c r="AV95" s="55">
        <v>16</v>
      </c>
      <c r="AW95" s="57">
        <v>3</v>
      </c>
    </row>
    <row r="96" spans="1:49" ht="12" customHeight="1" x14ac:dyDescent="0.2">
      <c r="A96" s="26" t="s">
        <v>102</v>
      </c>
      <c r="B96" s="87">
        <v>2</v>
      </c>
      <c r="C96" s="56">
        <v>2</v>
      </c>
      <c r="D96" s="55">
        <v>4</v>
      </c>
      <c r="E96" s="56">
        <v>1</v>
      </c>
      <c r="F96" s="55">
        <v>1</v>
      </c>
      <c r="G96" s="56">
        <v>4</v>
      </c>
      <c r="H96" s="55">
        <v>3</v>
      </c>
      <c r="I96" s="57">
        <v>3</v>
      </c>
      <c r="J96" s="29">
        <v>1</v>
      </c>
      <c r="K96" s="30">
        <v>4</v>
      </c>
      <c r="L96" s="29">
        <v>2</v>
      </c>
      <c r="M96" s="30">
        <v>3</v>
      </c>
      <c r="N96" s="29">
        <v>4</v>
      </c>
      <c r="O96" s="30">
        <v>2</v>
      </c>
      <c r="P96" s="29">
        <v>3</v>
      </c>
      <c r="Q96" s="31">
        <v>1</v>
      </c>
      <c r="R96" s="29">
        <v>4</v>
      </c>
      <c r="S96" s="30">
        <v>3</v>
      </c>
      <c r="T96" s="29">
        <v>1</v>
      </c>
      <c r="U96" s="30">
        <v>4</v>
      </c>
      <c r="V96" s="29">
        <v>2</v>
      </c>
      <c r="W96" s="30">
        <v>1</v>
      </c>
      <c r="X96" s="29">
        <v>3</v>
      </c>
      <c r="Y96" s="31">
        <v>2</v>
      </c>
      <c r="Z96" s="58">
        <v>3</v>
      </c>
      <c r="AA96" s="59">
        <v>1</v>
      </c>
      <c r="AB96" s="55">
        <v>3</v>
      </c>
      <c r="AC96" s="56">
        <v>2</v>
      </c>
      <c r="AD96" s="55">
        <v>3</v>
      </c>
      <c r="AE96" s="56">
        <v>3</v>
      </c>
      <c r="AF96" s="55">
        <v>3</v>
      </c>
      <c r="AG96" s="57">
        <v>4</v>
      </c>
      <c r="AH96" s="29">
        <v>2</v>
      </c>
      <c r="AI96" s="30">
        <v>2</v>
      </c>
      <c r="AJ96" s="29">
        <v>4</v>
      </c>
      <c r="AK96" s="30">
        <v>1</v>
      </c>
      <c r="AL96" s="29">
        <v>1</v>
      </c>
      <c r="AM96" s="30">
        <v>4</v>
      </c>
      <c r="AN96" s="29">
        <v>3</v>
      </c>
      <c r="AO96" s="31">
        <v>3</v>
      </c>
      <c r="AP96" s="87">
        <v>16</v>
      </c>
      <c r="AQ96" s="56">
        <v>3</v>
      </c>
      <c r="AR96" s="55">
        <v>16</v>
      </c>
      <c r="AS96" s="56">
        <v>2</v>
      </c>
      <c r="AT96" s="55">
        <v>19</v>
      </c>
      <c r="AU96" s="56">
        <v>1</v>
      </c>
      <c r="AV96" s="55">
        <v>20</v>
      </c>
      <c r="AW96" s="57">
        <v>4</v>
      </c>
    </row>
    <row r="97" spans="1:49" ht="12" customHeight="1" x14ac:dyDescent="0.2">
      <c r="A97" s="26" t="s">
        <v>103</v>
      </c>
      <c r="B97" s="87">
        <v>1</v>
      </c>
      <c r="C97" s="56">
        <v>2</v>
      </c>
      <c r="D97" s="55">
        <v>3</v>
      </c>
      <c r="E97" s="56">
        <v>1</v>
      </c>
      <c r="F97" s="55">
        <v>2</v>
      </c>
      <c r="G97" s="56">
        <v>4</v>
      </c>
      <c r="H97" s="55">
        <v>4</v>
      </c>
      <c r="I97" s="57">
        <v>3</v>
      </c>
      <c r="J97" s="29">
        <v>2</v>
      </c>
      <c r="K97" s="30">
        <v>4</v>
      </c>
      <c r="L97" s="29">
        <v>1</v>
      </c>
      <c r="M97" s="30">
        <v>3</v>
      </c>
      <c r="N97" s="29">
        <v>3</v>
      </c>
      <c r="O97" s="30">
        <v>2</v>
      </c>
      <c r="P97" s="29">
        <v>4</v>
      </c>
      <c r="Q97" s="31">
        <v>1</v>
      </c>
      <c r="R97" s="29">
        <v>3</v>
      </c>
      <c r="S97" s="30">
        <v>3</v>
      </c>
      <c r="T97" s="29">
        <v>2</v>
      </c>
      <c r="U97" s="30">
        <v>4</v>
      </c>
      <c r="V97" s="29">
        <v>1</v>
      </c>
      <c r="W97" s="30">
        <v>1</v>
      </c>
      <c r="X97" s="29">
        <v>4</v>
      </c>
      <c r="Y97" s="31">
        <v>2</v>
      </c>
      <c r="Z97" s="58">
        <v>4</v>
      </c>
      <c r="AA97" s="59">
        <v>1</v>
      </c>
      <c r="AB97" s="55">
        <v>4</v>
      </c>
      <c r="AC97" s="56">
        <v>2</v>
      </c>
      <c r="AD97" s="55">
        <v>4</v>
      </c>
      <c r="AE97" s="56">
        <v>3</v>
      </c>
      <c r="AF97" s="55">
        <v>4</v>
      </c>
      <c r="AG97" s="57">
        <v>4</v>
      </c>
      <c r="AH97" s="29">
        <v>1</v>
      </c>
      <c r="AI97" s="30">
        <v>2</v>
      </c>
      <c r="AJ97" s="29">
        <v>3</v>
      </c>
      <c r="AK97" s="30">
        <v>1</v>
      </c>
      <c r="AL97" s="29">
        <v>2</v>
      </c>
      <c r="AM97" s="30">
        <v>4</v>
      </c>
      <c r="AN97" s="29">
        <v>4</v>
      </c>
      <c r="AO97" s="31">
        <v>3</v>
      </c>
      <c r="AP97" s="87">
        <v>17</v>
      </c>
      <c r="AQ97" s="56">
        <v>4</v>
      </c>
      <c r="AR97" s="55">
        <v>18</v>
      </c>
      <c r="AS97" s="56">
        <v>3</v>
      </c>
      <c r="AT97" s="55">
        <v>17</v>
      </c>
      <c r="AU97" s="56">
        <v>2</v>
      </c>
      <c r="AV97" s="55">
        <v>19</v>
      </c>
      <c r="AW97" s="57">
        <v>1</v>
      </c>
    </row>
    <row r="98" spans="1:49" ht="7.5" customHeight="1" x14ac:dyDescent="0.2">
      <c r="A98" s="26"/>
      <c r="B98" s="46"/>
      <c r="C98" s="41"/>
      <c r="D98" s="41"/>
      <c r="E98" s="41"/>
      <c r="F98" s="41"/>
      <c r="G98" s="41"/>
      <c r="H98" s="41"/>
      <c r="I98" s="42"/>
      <c r="J98" s="46"/>
      <c r="K98" s="41"/>
      <c r="L98" s="41"/>
      <c r="M98" s="41"/>
      <c r="N98" s="41"/>
      <c r="O98" s="41"/>
      <c r="P98" s="41"/>
      <c r="Q98" s="42"/>
      <c r="R98" s="46"/>
      <c r="S98" s="41"/>
      <c r="T98" s="41"/>
      <c r="U98" s="41"/>
      <c r="V98" s="41"/>
      <c r="W98" s="41"/>
      <c r="X98" s="41"/>
      <c r="Y98" s="42"/>
      <c r="Z98" s="39"/>
      <c r="AA98" s="40"/>
      <c r="AB98" s="41"/>
      <c r="AC98" s="41"/>
      <c r="AD98" s="41"/>
      <c r="AE98" s="41"/>
      <c r="AF98" s="41"/>
      <c r="AG98" s="42"/>
      <c r="AH98" s="46"/>
      <c r="AI98" s="41"/>
      <c r="AJ98" s="41"/>
      <c r="AK98" s="41"/>
      <c r="AL98" s="41"/>
      <c r="AM98" s="41"/>
      <c r="AN98" s="41"/>
      <c r="AO98" s="42"/>
      <c r="AP98" s="46"/>
      <c r="AQ98" s="41"/>
      <c r="AR98" s="41"/>
      <c r="AS98" s="41"/>
      <c r="AT98" s="41"/>
      <c r="AU98" s="41"/>
      <c r="AV98" s="41"/>
      <c r="AW98" s="42"/>
    </row>
    <row r="99" spans="1:49" ht="12" customHeight="1" x14ac:dyDescent="0.2">
      <c r="A99" s="26" t="s">
        <v>104</v>
      </c>
      <c r="B99" s="88">
        <v>4</v>
      </c>
      <c r="C99" s="33">
        <v>2</v>
      </c>
      <c r="D99" s="32">
        <v>2</v>
      </c>
      <c r="E99" s="33">
        <v>1</v>
      </c>
      <c r="F99" s="32">
        <v>3</v>
      </c>
      <c r="G99" s="33">
        <v>4</v>
      </c>
      <c r="H99" s="32">
        <v>1</v>
      </c>
      <c r="I99" s="34">
        <v>3</v>
      </c>
      <c r="J99" s="35">
        <v>3</v>
      </c>
      <c r="K99" s="36">
        <v>4</v>
      </c>
      <c r="L99" s="35">
        <v>4</v>
      </c>
      <c r="M99" s="36">
        <v>3</v>
      </c>
      <c r="N99" s="35">
        <v>2</v>
      </c>
      <c r="O99" s="36">
        <v>2</v>
      </c>
      <c r="P99" s="35">
        <v>1</v>
      </c>
      <c r="Q99" s="37">
        <v>1</v>
      </c>
      <c r="R99" s="35">
        <v>2</v>
      </c>
      <c r="S99" s="36">
        <v>3</v>
      </c>
      <c r="T99" s="35">
        <v>3</v>
      </c>
      <c r="U99" s="36">
        <v>4</v>
      </c>
      <c r="V99" s="35">
        <v>4</v>
      </c>
      <c r="W99" s="36">
        <v>1</v>
      </c>
      <c r="X99" s="35">
        <v>1</v>
      </c>
      <c r="Y99" s="37">
        <v>2</v>
      </c>
      <c r="Z99" s="60">
        <v>1</v>
      </c>
      <c r="AA99" s="61">
        <v>1</v>
      </c>
      <c r="AB99" s="32">
        <v>1</v>
      </c>
      <c r="AC99" s="33">
        <v>2</v>
      </c>
      <c r="AD99" s="32">
        <v>1</v>
      </c>
      <c r="AE99" s="33">
        <v>3</v>
      </c>
      <c r="AF99" s="32">
        <v>1</v>
      </c>
      <c r="AG99" s="34">
        <v>4</v>
      </c>
      <c r="AH99" s="35">
        <v>8</v>
      </c>
      <c r="AI99" s="36">
        <v>2</v>
      </c>
      <c r="AJ99" s="35">
        <v>6</v>
      </c>
      <c r="AK99" s="36">
        <v>1</v>
      </c>
      <c r="AL99" s="35">
        <v>7</v>
      </c>
      <c r="AM99" s="36">
        <v>4</v>
      </c>
      <c r="AN99" s="35">
        <v>5</v>
      </c>
      <c r="AO99" s="37">
        <v>3</v>
      </c>
      <c r="AP99" s="87">
        <v>20</v>
      </c>
      <c r="AQ99" s="56">
        <v>1</v>
      </c>
      <c r="AR99" s="55">
        <v>18</v>
      </c>
      <c r="AS99" s="56">
        <v>2</v>
      </c>
      <c r="AT99" s="55">
        <v>19</v>
      </c>
      <c r="AU99" s="56">
        <v>3</v>
      </c>
      <c r="AV99" s="55">
        <v>18</v>
      </c>
      <c r="AW99" s="57">
        <v>2</v>
      </c>
    </row>
    <row r="100" spans="1:49" ht="12" customHeight="1" x14ac:dyDescent="0.2">
      <c r="A100" s="26" t="s">
        <v>105</v>
      </c>
      <c r="B100" s="88">
        <v>3</v>
      </c>
      <c r="C100" s="33">
        <v>2</v>
      </c>
      <c r="D100" s="32">
        <v>1</v>
      </c>
      <c r="E100" s="33">
        <v>1</v>
      </c>
      <c r="F100" s="32">
        <v>4</v>
      </c>
      <c r="G100" s="33">
        <v>4</v>
      </c>
      <c r="H100" s="32">
        <v>2</v>
      </c>
      <c r="I100" s="34">
        <v>3</v>
      </c>
      <c r="J100" s="35">
        <v>4</v>
      </c>
      <c r="K100" s="36">
        <v>4</v>
      </c>
      <c r="L100" s="35">
        <v>3</v>
      </c>
      <c r="M100" s="36">
        <v>3</v>
      </c>
      <c r="N100" s="35">
        <v>1</v>
      </c>
      <c r="O100" s="36">
        <v>2</v>
      </c>
      <c r="P100" s="35">
        <v>2</v>
      </c>
      <c r="Q100" s="37">
        <v>1</v>
      </c>
      <c r="R100" s="35">
        <v>1</v>
      </c>
      <c r="S100" s="36">
        <v>3</v>
      </c>
      <c r="T100" s="35">
        <v>4</v>
      </c>
      <c r="U100" s="36">
        <v>4</v>
      </c>
      <c r="V100" s="35">
        <v>3</v>
      </c>
      <c r="W100" s="36">
        <v>1</v>
      </c>
      <c r="X100" s="35">
        <v>2</v>
      </c>
      <c r="Y100" s="37">
        <v>2</v>
      </c>
      <c r="Z100" s="60">
        <v>2</v>
      </c>
      <c r="AA100" s="61">
        <v>1</v>
      </c>
      <c r="AB100" s="32">
        <v>2</v>
      </c>
      <c r="AC100" s="33">
        <v>2</v>
      </c>
      <c r="AD100" s="32">
        <v>2</v>
      </c>
      <c r="AE100" s="33">
        <v>3</v>
      </c>
      <c r="AF100" s="32">
        <v>2</v>
      </c>
      <c r="AG100" s="34">
        <v>4</v>
      </c>
      <c r="AH100" s="35">
        <v>7</v>
      </c>
      <c r="AI100" s="36">
        <v>2</v>
      </c>
      <c r="AJ100" s="35">
        <v>5</v>
      </c>
      <c r="AK100" s="36">
        <v>1</v>
      </c>
      <c r="AL100" s="35">
        <v>8</v>
      </c>
      <c r="AM100" s="36">
        <v>4</v>
      </c>
      <c r="AN100" s="35">
        <v>6</v>
      </c>
      <c r="AO100" s="37">
        <v>3</v>
      </c>
      <c r="AP100" s="87">
        <v>16</v>
      </c>
      <c r="AQ100" s="56">
        <v>4</v>
      </c>
      <c r="AR100" s="55">
        <v>20</v>
      </c>
      <c r="AS100" s="56">
        <v>1</v>
      </c>
      <c r="AT100" s="55">
        <v>17</v>
      </c>
      <c r="AU100" s="56">
        <v>4</v>
      </c>
      <c r="AV100" s="55">
        <v>17</v>
      </c>
      <c r="AW100" s="57">
        <v>3</v>
      </c>
    </row>
    <row r="101" spans="1:49" ht="12" customHeight="1" x14ac:dyDescent="0.2">
      <c r="A101" s="26" t="s">
        <v>106</v>
      </c>
      <c r="B101" s="88">
        <v>2</v>
      </c>
      <c r="C101" s="33">
        <v>2</v>
      </c>
      <c r="D101" s="32">
        <v>4</v>
      </c>
      <c r="E101" s="33">
        <v>1</v>
      </c>
      <c r="F101" s="32">
        <v>1</v>
      </c>
      <c r="G101" s="33">
        <v>4</v>
      </c>
      <c r="H101" s="32">
        <v>3</v>
      </c>
      <c r="I101" s="34">
        <v>3</v>
      </c>
      <c r="J101" s="35">
        <v>1</v>
      </c>
      <c r="K101" s="36">
        <v>4</v>
      </c>
      <c r="L101" s="35">
        <v>2</v>
      </c>
      <c r="M101" s="36">
        <v>3</v>
      </c>
      <c r="N101" s="35">
        <v>4</v>
      </c>
      <c r="O101" s="36">
        <v>2</v>
      </c>
      <c r="P101" s="35">
        <v>3</v>
      </c>
      <c r="Q101" s="37">
        <v>1</v>
      </c>
      <c r="R101" s="35">
        <v>4</v>
      </c>
      <c r="S101" s="36">
        <v>3</v>
      </c>
      <c r="T101" s="35">
        <v>1</v>
      </c>
      <c r="U101" s="36">
        <v>4</v>
      </c>
      <c r="V101" s="35">
        <v>2</v>
      </c>
      <c r="W101" s="36">
        <v>1</v>
      </c>
      <c r="X101" s="35">
        <v>3</v>
      </c>
      <c r="Y101" s="37">
        <v>2</v>
      </c>
      <c r="Z101" s="60">
        <v>3</v>
      </c>
      <c r="AA101" s="61">
        <v>1</v>
      </c>
      <c r="AB101" s="32">
        <v>3</v>
      </c>
      <c r="AC101" s="33">
        <v>2</v>
      </c>
      <c r="AD101" s="32">
        <v>3</v>
      </c>
      <c r="AE101" s="33">
        <v>3</v>
      </c>
      <c r="AF101" s="32">
        <v>3</v>
      </c>
      <c r="AG101" s="34">
        <v>4</v>
      </c>
      <c r="AH101" s="35">
        <v>6</v>
      </c>
      <c r="AI101" s="36">
        <v>2</v>
      </c>
      <c r="AJ101" s="35">
        <v>8</v>
      </c>
      <c r="AK101" s="36">
        <v>1</v>
      </c>
      <c r="AL101" s="35">
        <v>5</v>
      </c>
      <c r="AM101" s="36">
        <v>4</v>
      </c>
      <c r="AN101" s="35">
        <v>7</v>
      </c>
      <c r="AO101" s="37">
        <v>3</v>
      </c>
      <c r="AP101" s="87">
        <v>17</v>
      </c>
      <c r="AQ101" s="56">
        <v>3</v>
      </c>
      <c r="AR101" s="55">
        <v>17</v>
      </c>
      <c r="AS101" s="56">
        <v>4</v>
      </c>
      <c r="AT101" s="55">
        <v>20</v>
      </c>
      <c r="AU101" s="56">
        <v>1</v>
      </c>
      <c r="AV101" s="55">
        <v>16</v>
      </c>
      <c r="AW101" s="57">
        <v>4</v>
      </c>
    </row>
    <row r="102" spans="1:49" ht="12" customHeight="1" thickBot="1" x14ac:dyDescent="0.25">
      <c r="A102" s="62" t="s">
        <v>107</v>
      </c>
      <c r="B102" s="89">
        <v>1</v>
      </c>
      <c r="C102" s="66">
        <v>2</v>
      </c>
      <c r="D102" s="65">
        <v>3</v>
      </c>
      <c r="E102" s="66">
        <v>1</v>
      </c>
      <c r="F102" s="65">
        <v>2</v>
      </c>
      <c r="G102" s="66">
        <v>4</v>
      </c>
      <c r="H102" s="65">
        <v>4</v>
      </c>
      <c r="I102" s="67">
        <v>3</v>
      </c>
      <c r="J102" s="95">
        <v>2</v>
      </c>
      <c r="K102" s="94">
        <v>4</v>
      </c>
      <c r="L102" s="95">
        <v>1</v>
      </c>
      <c r="M102" s="94">
        <v>3</v>
      </c>
      <c r="N102" s="95">
        <v>3</v>
      </c>
      <c r="O102" s="94">
        <v>2</v>
      </c>
      <c r="P102" s="95">
        <v>4</v>
      </c>
      <c r="Q102" s="96">
        <v>1</v>
      </c>
      <c r="R102" s="95">
        <v>3</v>
      </c>
      <c r="S102" s="94">
        <v>3</v>
      </c>
      <c r="T102" s="95">
        <v>2</v>
      </c>
      <c r="U102" s="94">
        <v>4</v>
      </c>
      <c r="V102" s="95">
        <v>1</v>
      </c>
      <c r="W102" s="94">
        <v>1</v>
      </c>
      <c r="X102" s="95">
        <v>4</v>
      </c>
      <c r="Y102" s="96">
        <v>2</v>
      </c>
      <c r="Z102" s="63">
        <v>4</v>
      </c>
      <c r="AA102" s="64">
        <v>1</v>
      </c>
      <c r="AB102" s="65">
        <v>4</v>
      </c>
      <c r="AC102" s="66">
        <v>2</v>
      </c>
      <c r="AD102" s="65">
        <v>4</v>
      </c>
      <c r="AE102" s="66">
        <v>3</v>
      </c>
      <c r="AF102" s="65">
        <v>4</v>
      </c>
      <c r="AG102" s="67">
        <v>4</v>
      </c>
      <c r="AH102" s="95">
        <v>5</v>
      </c>
      <c r="AI102" s="94">
        <v>2</v>
      </c>
      <c r="AJ102" s="95">
        <v>7</v>
      </c>
      <c r="AK102" s="94">
        <v>1</v>
      </c>
      <c r="AL102" s="95">
        <v>6</v>
      </c>
      <c r="AM102" s="94">
        <v>4</v>
      </c>
      <c r="AN102" s="95">
        <v>8</v>
      </c>
      <c r="AO102" s="96">
        <v>3</v>
      </c>
      <c r="AP102" s="103">
        <v>18</v>
      </c>
      <c r="AQ102" s="69">
        <v>2</v>
      </c>
      <c r="AR102" s="68">
        <v>19</v>
      </c>
      <c r="AS102" s="69">
        <v>3</v>
      </c>
      <c r="AT102" s="68">
        <v>18</v>
      </c>
      <c r="AU102" s="69">
        <v>2</v>
      </c>
      <c r="AV102" s="68">
        <v>20</v>
      </c>
      <c r="AW102" s="70">
        <v>1</v>
      </c>
    </row>
    <row r="103" spans="1:49" ht="6" customHeight="1" x14ac:dyDescent="0.2"/>
    <row r="104" spans="1:49" x14ac:dyDescent="0.2">
      <c r="A104" s="104" t="s">
        <v>108</v>
      </c>
      <c r="B104" s="104">
        <f>SUM(B4:B103)</f>
        <v>200</v>
      </c>
      <c r="C104" s="104">
        <f t="shared" ref="C104:AW104" si="0">SUM(C4:C103)</f>
        <v>200</v>
      </c>
      <c r="D104" s="104">
        <f t="shared" si="0"/>
        <v>200</v>
      </c>
      <c r="E104" s="104">
        <f t="shared" si="0"/>
        <v>200</v>
      </c>
      <c r="F104" s="104">
        <f t="shared" si="0"/>
        <v>200</v>
      </c>
      <c r="G104" s="104">
        <f t="shared" si="0"/>
        <v>200</v>
      </c>
      <c r="H104" s="104">
        <f t="shared" si="0"/>
        <v>200</v>
      </c>
      <c r="I104" s="104">
        <f t="shared" si="0"/>
        <v>200</v>
      </c>
      <c r="J104" s="104">
        <f t="shared" si="0"/>
        <v>200</v>
      </c>
      <c r="K104" s="104">
        <f t="shared" si="0"/>
        <v>200</v>
      </c>
      <c r="L104" s="104">
        <f t="shared" si="0"/>
        <v>200</v>
      </c>
      <c r="M104" s="104">
        <f t="shared" si="0"/>
        <v>200</v>
      </c>
      <c r="N104" s="104">
        <f t="shared" si="0"/>
        <v>200</v>
      </c>
      <c r="O104" s="104">
        <f t="shared" si="0"/>
        <v>200</v>
      </c>
      <c r="P104" s="104">
        <f t="shared" si="0"/>
        <v>200</v>
      </c>
      <c r="Q104" s="104">
        <f t="shared" si="0"/>
        <v>200</v>
      </c>
      <c r="R104" s="104">
        <f t="shared" si="0"/>
        <v>200</v>
      </c>
      <c r="S104" s="104">
        <f t="shared" si="0"/>
        <v>200</v>
      </c>
      <c r="T104" s="104">
        <f t="shared" si="0"/>
        <v>200</v>
      </c>
      <c r="U104" s="104">
        <f t="shared" si="0"/>
        <v>200</v>
      </c>
      <c r="V104" s="104">
        <f t="shared" si="0"/>
        <v>200</v>
      </c>
      <c r="W104" s="104">
        <f t="shared" si="0"/>
        <v>200</v>
      </c>
      <c r="X104" s="104">
        <f t="shared" si="0"/>
        <v>200</v>
      </c>
      <c r="Y104" s="104">
        <f t="shared" si="0"/>
        <v>200</v>
      </c>
      <c r="Z104" s="104">
        <f t="shared" si="0"/>
        <v>200</v>
      </c>
      <c r="AA104" s="104">
        <f t="shared" si="0"/>
        <v>200</v>
      </c>
      <c r="AB104" s="104">
        <f t="shared" si="0"/>
        <v>200</v>
      </c>
      <c r="AC104" s="104">
        <f t="shared" si="0"/>
        <v>200</v>
      </c>
      <c r="AD104" s="104">
        <f t="shared" si="0"/>
        <v>200</v>
      </c>
      <c r="AE104" s="104">
        <f t="shared" si="0"/>
        <v>200</v>
      </c>
      <c r="AF104" s="104">
        <f t="shared" si="0"/>
        <v>200</v>
      </c>
      <c r="AG104" s="104">
        <f t="shared" si="0"/>
        <v>200</v>
      </c>
      <c r="AH104" s="104">
        <f t="shared" si="0"/>
        <v>840</v>
      </c>
      <c r="AI104" s="104">
        <f t="shared" si="0"/>
        <v>200</v>
      </c>
      <c r="AJ104" s="104">
        <f t="shared" si="0"/>
        <v>840</v>
      </c>
      <c r="AK104" s="104">
        <f t="shared" si="0"/>
        <v>200</v>
      </c>
      <c r="AL104" s="104">
        <f t="shared" si="0"/>
        <v>840</v>
      </c>
      <c r="AM104" s="104">
        <f t="shared" si="0"/>
        <v>200</v>
      </c>
      <c r="AN104" s="104">
        <f t="shared" si="0"/>
        <v>840</v>
      </c>
      <c r="AO104" s="104">
        <f t="shared" si="0"/>
        <v>200</v>
      </c>
      <c r="AP104" s="104">
        <f t="shared" si="0"/>
        <v>840</v>
      </c>
      <c r="AQ104" s="104">
        <f t="shared" si="0"/>
        <v>200</v>
      </c>
      <c r="AR104" s="104">
        <f t="shared" si="0"/>
        <v>840</v>
      </c>
      <c r="AS104" s="104">
        <f t="shared" si="0"/>
        <v>200</v>
      </c>
      <c r="AT104" s="104">
        <f t="shared" si="0"/>
        <v>840</v>
      </c>
      <c r="AU104" s="104">
        <f t="shared" si="0"/>
        <v>200</v>
      </c>
      <c r="AV104" s="104">
        <f t="shared" si="0"/>
        <v>840</v>
      </c>
      <c r="AW104" s="104">
        <f t="shared" si="0"/>
        <v>200</v>
      </c>
    </row>
  </sheetData>
  <sheetProtection sheet="1" objects="1" scenarios="1"/>
  <pageMargins left="0.78740157480314965" right="0.19685039370078741" top="0.19685039370078741" bottom="0.19685039370078741" header="0.51181102362204722" footer="0.51181102362204722"/>
  <pageSetup paperSize="9" fitToHeight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D3AE-6C3B-4A26-8078-C1D9242171B3}">
  <sheetPr>
    <tabColor rgb="FFFFC000"/>
  </sheetPr>
  <dimension ref="A1:AB103"/>
  <sheetViews>
    <sheetView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24" customHeight="1" thickBot="1" x14ac:dyDescent="0.25">
      <c r="A1" s="105"/>
      <c r="B1" s="272" t="s">
        <v>155</v>
      </c>
      <c r="C1" s="272"/>
      <c r="D1" s="272"/>
      <c r="E1" s="272"/>
      <c r="F1" s="272"/>
      <c r="G1" s="272"/>
      <c r="H1" s="272"/>
      <c r="I1" s="272"/>
      <c r="J1" s="269">
        <v>2023</v>
      </c>
      <c r="K1" s="269"/>
      <c r="L1" s="269"/>
      <c r="M1" s="201" t="s">
        <v>109</v>
      </c>
      <c r="N1" s="204"/>
      <c r="O1" s="106">
        <v>2</v>
      </c>
      <c r="P1" s="105"/>
      <c r="Q1" s="268" t="str">
        <f>$B$1</f>
        <v xml:space="preserve">  16 Serien-Liga</v>
      </c>
      <c r="R1" s="268"/>
      <c r="S1" s="268"/>
      <c r="T1" s="268"/>
      <c r="U1" s="268"/>
      <c r="V1" s="268"/>
      <c r="W1" s="268"/>
      <c r="X1" s="268"/>
      <c r="Y1" s="269">
        <f>$J$1</f>
        <v>2023</v>
      </c>
      <c r="Z1" s="269"/>
      <c r="AA1" s="269"/>
    </row>
    <row r="2" spans="1:28" ht="18" customHeight="1" thickBot="1" x14ac:dyDescent="0.3">
      <c r="A2" s="108" t="s">
        <v>110</v>
      </c>
      <c r="B2" s="109"/>
      <c r="C2" s="109"/>
      <c r="D2" s="110" t="str">
        <f>M1&amp;O1-1</f>
        <v>A1</v>
      </c>
      <c r="E2" s="110" t="s">
        <v>111</v>
      </c>
      <c r="F2" s="109"/>
      <c r="G2" s="238"/>
      <c r="H2" s="239"/>
      <c r="I2" s="239"/>
      <c r="J2" s="239"/>
      <c r="K2" s="239"/>
      <c r="L2" s="240"/>
      <c r="M2" s="161"/>
      <c r="N2" s="205"/>
      <c r="P2" s="108" t="s">
        <v>110</v>
      </c>
      <c r="Q2" s="109"/>
      <c r="R2" s="109"/>
      <c r="S2" s="110" t="str">
        <f>M1&amp;O1</f>
        <v>A2</v>
      </c>
      <c r="T2" s="110" t="s">
        <v>111</v>
      </c>
      <c r="U2" s="109"/>
      <c r="V2" s="238"/>
      <c r="W2" s="238"/>
      <c r="X2" s="238"/>
      <c r="Y2" s="238"/>
      <c r="Z2" s="238"/>
      <c r="AA2" s="241"/>
    </row>
    <row r="3" spans="1:28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5" t="s">
        <v>118</v>
      </c>
      <c r="I3" s="246"/>
      <c r="J3" s="246"/>
      <c r="K3" s="246"/>
      <c r="L3" s="247"/>
      <c r="M3" s="210" t="s">
        <v>154</v>
      </c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5" t="s">
        <v>118</v>
      </c>
      <c r="X3" s="246"/>
      <c r="Y3" s="246"/>
      <c r="Z3" s="246"/>
      <c r="AA3" s="247"/>
      <c r="AB3" s="210" t="s">
        <v>154</v>
      </c>
    </row>
    <row r="4" spans="1:28" ht="18" customHeight="1" x14ac:dyDescent="0.2">
      <c r="A4" s="115" t="s">
        <v>119</v>
      </c>
      <c r="B4" s="116">
        <f>VLOOKUP($D$2,'Tischplan_20er_1.-6.'!$4:139,2)</f>
        <v>1</v>
      </c>
      <c r="C4" s="116">
        <f>VLOOKUP($D$2,'Tischplan_20er_1.-6.'!$4:139,3)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9"/>
      <c r="M4" s="211"/>
      <c r="N4" s="206"/>
      <c r="P4" s="115" t="s">
        <v>119</v>
      </c>
      <c r="Q4" s="116">
        <f>VLOOKUP($S$2,'Tischplan_20er_1.-6.'!$4:139,2)</f>
        <v>2</v>
      </c>
      <c r="R4" s="116">
        <f>VLOOKUP($S$2,'Tischplan_20er_1.-6.'!$4:139,3)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211"/>
    </row>
    <row r="5" spans="1:28" ht="18" customHeight="1" x14ac:dyDescent="0.2">
      <c r="A5" s="115" t="s">
        <v>121</v>
      </c>
      <c r="B5" s="122">
        <f>VLOOKUP($D$2,'Tischplan_20er_1.-6.'!$4:139,4)</f>
        <v>1</v>
      </c>
      <c r="C5" s="122">
        <f>VLOOKUP($D$2,'Tischplan_20er_1.-6.'!$4:139,5)</f>
        <v>2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O5" s="107" t="s">
        <v>120</v>
      </c>
      <c r="P5" s="115" t="s">
        <v>121</v>
      </c>
      <c r="Q5" s="122">
        <f>VLOOKUP($S$2,'Tischplan_20er_1.-6.'!$4:139,4)</f>
        <v>2</v>
      </c>
      <c r="R5" s="122">
        <f>VLOOKUP($S$2,'Tischplan_20er_1.-6.'!$4:139,5)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8" customHeight="1" x14ac:dyDescent="0.2">
      <c r="A6" s="115" t="s">
        <v>141</v>
      </c>
      <c r="B6" s="122">
        <f>VLOOKUP($D$2,'Tischplan_20er_1.-6.'!$4:139,6)</f>
        <v>1</v>
      </c>
      <c r="C6" s="122">
        <f>VLOOKUP($D$2,'Tischplan_20er_1.-6.'!$4:139,7)</f>
        <v>3</v>
      </c>
      <c r="D6" s="123"/>
      <c r="E6" s="123"/>
      <c r="F6" s="124"/>
      <c r="G6" s="125"/>
      <c r="H6" s="126"/>
      <c r="I6" s="123"/>
      <c r="J6" s="123"/>
      <c r="K6" s="123"/>
      <c r="L6" s="125"/>
      <c r="M6" s="211"/>
      <c r="N6" s="206"/>
      <c r="P6" s="115" t="s">
        <v>141</v>
      </c>
      <c r="Q6" s="122">
        <f>VLOOKUP($S$2,'Tischplan_20er_1.-6.'!$4:139,6)</f>
        <v>2</v>
      </c>
      <c r="R6" s="122">
        <f>VLOOKUP($S$2,'Tischplan_20er_1.-6.'!$4:139,7)</f>
        <v>3</v>
      </c>
      <c r="S6" s="123"/>
      <c r="T6" s="123"/>
      <c r="U6" s="123"/>
      <c r="V6" s="125"/>
      <c r="W6" s="126"/>
      <c r="X6" s="123"/>
      <c r="Y6" s="123"/>
      <c r="Z6" s="123"/>
      <c r="AA6" s="125"/>
      <c r="AB6" s="211"/>
    </row>
    <row r="7" spans="1:28" ht="18" customHeight="1" thickBot="1" x14ac:dyDescent="0.25">
      <c r="A7" s="162"/>
      <c r="B7" s="163"/>
      <c r="C7" s="163"/>
      <c r="D7" s="164"/>
      <c r="E7" s="164"/>
      <c r="F7" s="165"/>
      <c r="G7" s="166"/>
      <c r="H7" s="167"/>
      <c r="I7" s="164"/>
      <c r="J7" s="164"/>
      <c r="K7" s="164"/>
      <c r="L7" s="168"/>
      <c r="M7" s="211"/>
      <c r="N7" s="206"/>
      <c r="P7" s="162"/>
      <c r="Q7" s="169"/>
      <c r="R7" s="169"/>
      <c r="S7" s="170"/>
      <c r="T7" s="170"/>
      <c r="U7" s="170"/>
      <c r="V7" s="166"/>
      <c r="W7" s="171"/>
      <c r="X7" s="170"/>
      <c r="Y7" s="170"/>
      <c r="Z7" s="170"/>
      <c r="AA7" s="166"/>
      <c r="AB7" s="211"/>
    </row>
    <row r="8" spans="1:28" ht="18" customHeight="1" thickBot="1" x14ac:dyDescent="0.25">
      <c r="A8" s="127" t="s">
        <v>122</v>
      </c>
      <c r="B8" s="128"/>
      <c r="C8" s="128"/>
      <c r="D8" s="129"/>
      <c r="E8" s="129"/>
      <c r="F8" s="130"/>
      <c r="G8" s="131" t="s">
        <v>120</v>
      </c>
      <c r="H8" s="112"/>
      <c r="I8" s="129"/>
      <c r="J8" s="129"/>
      <c r="K8" s="129"/>
      <c r="L8" s="131"/>
      <c r="N8" s="206"/>
      <c r="P8" s="127" t="s">
        <v>122</v>
      </c>
      <c r="Q8" s="134"/>
      <c r="R8" s="134"/>
      <c r="S8" s="135"/>
      <c r="T8" s="135"/>
      <c r="U8" s="135"/>
      <c r="V8" s="136"/>
      <c r="W8" s="137"/>
      <c r="X8" s="135"/>
      <c r="Y8" s="135"/>
      <c r="Z8" s="135"/>
      <c r="AA8" s="136"/>
    </row>
    <row r="9" spans="1:28" ht="8.25" customHeight="1" thickBot="1" x14ac:dyDescent="0.25">
      <c r="A9" s="152"/>
      <c r="B9" s="153"/>
      <c r="C9" s="153"/>
      <c r="D9" s="109"/>
      <c r="E9" s="109"/>
      <c r="F9" s="109"/>
      <c r="G9" s="109"/>
      <c r="H9" s="109"/>
      <c r="I9" s="109"/>
      <c r="J9" s="109"/>
      <c r="K9" s="109"/>
      <c r="L9" s="109"/>
      <c r="N9" s="207"/>
      <c r="P9" s="152"/>
      <c r="Q9" s="154"/>
      <c r="R9" s="154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" customHeight="1" thickBot="1" x14ac:dyDescent="0.3">
      <c r="A10" s="108" t="s">
        <v>110</v>
      </c>
      <c r="B10" s="109"/>
      <c r="C10" s="109"/>
      <c r="D10" s="110" t="str">
        <f>D2</f>
        <v>A1</v>
      </c>
      <c r="E10" s="110" t="s">
        <v>111</v>
      </c>
      <c r="F10" s="109"/>
      <c r="G10" s="238"/>
      <c r="H10" s="239"/>
      <c r="I10" s="239"/>
      <c r="J10" s="239"/>
      <c r="K10" s="239"/>
      <c r="L10" s="240"/>
      <c r="M10" s="210" t="s">
        <v>154</v>
      </c>
      <c r="N10" s="207"/>
      <c r="P10" s="108" t="s">
        <v>110</v>
      </c>
      <c r="Q10" s="109"/>
      <c r="R10" s="109"/>
      <c r="S10" s="110" t="str">
        <f>S2</f>
        <v>A2</v>
      </c>
      <c r="T10" s="110" t="s">
        <v>111</v>
      </c>
      <c r="U10" s="109"/>
      <c r="V10" s="238"/>
      <c r="W10" s="238"/>
      <c r="X10" s="238"/>
      <c r="Y10" s="238"/>
      <c r="Z10" s="238"/>
      <c r="AA10" s="241"/>
      <c r="AB10" s="210" t="s">
        <v>154</v>
      </c>
    </row>
    <row r="11" spans="1:28" ht="18" customHeight="1" x14ac:dyDescent="0.2">
      <c r="A11" s="138" t="s">
        <v>123</v>
      </c>
      <c r="B11" s="139">
        <f>VLOOKUP($D$2,'Tischplan_20er_1.-6.'!$4:144,10)</f>
        <v>4</v>
      </c>
      <c r="C11" s="139">
        <f>VLOOKUP($D$2,'Tischplan_20er_1.-6.'!$4:144,11)</f>
        <v>2</v>
      </c>
      <c r="D11" s="140"/>
      <c r="E11" s="140"/>
      <c r="F11" s="141"/>
      <c r="G11" s="142" t="s">
        <v>120</v>
      </c>
      <c r="H11" s="143"/>
      <c r="I11" s="140"/>
      <c r="J11" s="140"/>
      <c r="K11" s="140"/>
      <c r="L11" s="142"/>
      <c r="M11" s="211"/>
      <c r="N11" s="207"/>
      <c r="O11" s="144"/>
      <c r="P11" s="138" t="s">
        <v>123</v>
      </c>
      <c r="Q11" s="139">
        <f>VLOOKUP($S$2,'Tischplan_20er_1.-6.'!$4:144,10)</f>
        <v>3</v>
      </c>
      <c r="R11" s="139">
        <f>VLOOKUP($S$2,'Tischplan_20er_1.-6.'!$4:144,11)</f>
        <v>2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211"/>
    </row>
    <row r="12" spans="1:28" ht="18" customHeight="1" x14ac:dyDescent="0.2">
      <c r="A12" s="115" t="s">
        <v>124</v>
      </c>
      <c r="B12" s="122">
        <f>VLOOKUP($D$2,'Tischplan_20er_1.-6.'!$4:144,12)</f>
        <v>2</v>
      </c>
      <c r="C12" s="122">
        <f>VLOOKUP($D$2,'Tischplan_20er_1.-6.'!$4:144,13)</f>
        <v>1</v>
      </c>
      <c r="D12" s="123"/>
      <c r="E12" s="123"/>
      <c r="F12" s="124"/>
      <c r="G12" s="125"/>
      <c r="H12" s="126"/>
      <c r="I12" s="123"/>
      <c r="J12" s="123"/>
      <c r="K12" s="123"/>
      <c r="L12" s="125"/>
      <c r="M12" s="211"/>
      <c r="N12" s="207"/>
      <c r="O12" s="144"/>
      <c r="P12" s="115" t="s">
        <v>124</v>
      </c>
      <c r="Q12" s="122">
        <f>VLOOKUP($S$2,'Tischplan_20er_1.-6.'!$4:144,12)</f>
        <v>1</v>
      </c>
      <c r="R12" s="122">
        <f>VLOOKUP($S$2,'Tischplan_20er_1.-6.'!$4:144,13)</f>
        <v>1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211"/>
    </row>
    <row r="13" spans="1:28" ht="18" customHeight="1" x14ac:dyDescent="0.2">
      <c r="A13" s="115" t="s">
        <v>143</v>
      </c>
      <c r="B13" s="122">
        <f>VLOOKUP($D$2,'Tischplan_20er_1.-6.'!$4:144,14)</f>
        <v>3</v>
      </c>
      <c r="C13" s="122">
        <f>VLOOKUP($D$2,'Tischplan_20er_1.-6.'!$4:144,15)</f>
        <v>4</v>
      </c>
      <c r="D13" s="123"/>
      <c r="E13" s="123"/>
      <c r="F13" s="124"/>
      <c r="G13" s="125"/>
      <c r="H13" s="126"/>
      <c r="I13" s="123"/>
      <c r="J13" s="123"/>
      <c r="K13" s="123"/>
      <c r="L13" s="125"/>
      <c r="M13" s="211"/>
      <c r="N13" s="206"/>
      <c r="O13" s="144"/>
      <c r="P13" s="115" t="s">
        <v>143</v>
      </c>
      <c r="Q13" s="122">
        <f>VLOOKUP($S$2,'Tischplan_20er_1.-6.'!$4:144,14)</f>
        <v>4</v>
      </c>
      <c r="R13" s="122">
        <f>VLOOKUP($S$2,'Tischplan_20er_1.-6.'!$4:144,15)</f>
        <v>4</v>
      </c>
      <c r="S13" s="123"/>
      <c r="T13" s="123"/>
      <c r="U13" s="123"/>
      <c r="V13" s="125"/>
      <c r="W13" s="126"/>
      <c r="X13" s="123"/>
      <c r="Y13" s="123"/>
      <c r="Z13" s="123"/>
      <c r="AA13" s="125"/>
      <c r="AB13" s="211"/>
    </row>
    <row r="14" spans="1:28" ht="18" customHeight="1" thickBot="1" x14ac:dyDescent="0.25">
      <c r="A14" s="172"/>
      <c r="B14" s="169"/>
      <c r="C14" s="169"/>
      <c r="D14" s="170"/>
      <c r="E14" s="170"/>
      <c r="F14" s="165"/>
      <c r="G14" s="166"/>
      <c r="H14" s="171"/>
      <c r="I14" s="170"/>
      <c r="J14" s="170"/>
      <c r="K14" s="170"/>
      <c r="L14" s="166"/>
      <c r="M14" s="211"/>
      <c r="N14" s="206"/>
      <c r="O14" s="144"/>
      <c r="P14" s="172"/>
      <c r="Q14" s="169"/>
      <c r="R14" s="169"/>
      <c r="S14" s="170"/>
      <c r="T14" s="170"/>
      <c r="U14" s="170"/>
      <c r="V14" s="166"/>
      <c r="W14" s="171"/>
      <c r="X14" s="170"/>
      <c r="Y14" s="170"/>
      <c r="Z14" s="170"/>
      <c r="AA14" s="166"/>
      <c r="AB14" s="211"/>
    </row>
    <row r="15" spans="1:28" ht="18" customHeight="1" thickBot="1" x14ac:dyDescent="0.25">
      <c r="A15" s="127" t="s">
        <v>125</v>
      </c>
      <c r="B15" s="134"/>
      <c r="C15" s="134"/>
      <c r="D15" s="135"/>
      <c r="E15" s="135"/>
      <c r="F15" s="145"/>
      <c r="G15" s="136"/>
      <c r="H15" s="137"/>
      <c r="I15" s="135"/>
      <c r="J15" s="135"/>
      <c r="K15" s="135"/>
      <c r="L15" s="136"/>
      <c r="N15" s="206"/>
      <c r="P15" s="127" t="s">
        <v>125</v>
      </c>
      <c r="Q15" s="134"/>
      <c r="R15" s="134"/>
      <c r="S15" s="135"/>
      <c r="T15" s="135"/>
      <c r="U15" s="135"/>
      <c r="V15" s="136"/>
      <c r="W15" s="137"/>
      <c r="X15" s="135"/>
      <c r="Y15" s="135"/>
      <c r="Z15" s="135"/>
      <c r="AA15" s="136"/>
    </row>
    <row r="16" spans="1:28" ht="18" customHeight="1" thickBot="1" x14ac:dyDescent="0.25">
      <c r="A16" s="266" t="s">
        <v>126</v>
      </c>
      <c r="B16" s="239"/>
      <c r="C16" s="267"/>
      <c r="D16" s="129" t="s">
        <v>120</v>
      </c>
      <c r="E16" s="129"/>
      <c r="F16" s="130"/>
      <c r="G16" s="131" t="s">
        <v>120</v>
      </c>
      <c r="H16" s="112"/>
      <c r="I16" s="129"/>
      <c r="J16" s="129"/>
      <c r="K16" s="129"/>
      <c r="L16" s="131"/>
      <c r="N16" s="206"/>
      <c r="P16" s="266" t="s">
        <v>126</v>
      </c>
      <c r="Q16" s="239"/>
      <c r="R16" s="267"/>
      <c r="S16" s="129" t="s">
        <v>120</v>
      </c>
      <c r="T16" s="129"/>
      <c r="U16" s="130"/>
      <c r="V16" s="131" t="s">
        <v>120</v>
      </c>
      <c r="W16" s="112"/>
      <c r="X16" s="129"/>
      <c r="Y16" s="129"/>
      <c r="Z16" s="129"/>
      <c r="AA16" s="131"/>
    </row>
    <row r="17" spans="1:28" ht="8.25" customHeight="1" x14ac:dyDescent="0.2">
      <c r="A17" s="179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208"/>
      <c r="N17" s="206"/>
      <c r="O17" s="180"/>
      <c r="P17" s="179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8" ht="8.25" customHeight="1" thickBot="1" x14ac:dyDescent="0.25">
      <c r="A18" s="181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209"/>
      <c r="N18" s="206"/>
      <c r="O18" s="182"/>
      <c r="P18" s="181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8" ht="18" customHeight="1" thickBot="1" x14ac:dyDescent="0.3">
      <c r="A19" s="108" t="s">
        <v>110</v>
      </c>
      <c r="B19" s="109"/>
      <c r="C19" s="109"/>
      <c r="D19" s="110" t="str">
        <f>D2</f>
        <v>A1</v>
      </c>
      <c r="E19" s="110" t="s">
        <v>111</v>
      </c>
      <c r="F19" s="109"/>
      <c r="G19" s="238"/>
      <c r="H19" s="239"/>
      <c r="I19" s="239"/>
      <c r="J19" s="239"/>
      <c r="K19" s="239"/>
      <c r="L19" s="240"/>
      <c r="M19" s="210" t="s">
        <v>154</v>
      </c>
      <c r="N19" s="206"/>
      <c r="P19" s="108" t="s">
        <v>110</v>
      </c>
      <c r="Q19" s="109"/>
      <c r="R19" s="109"/>
      <c r="S19" s="110" t="str">
        <f>S2</f>
        <v>A2</v>
      </c>
      <c r="T19" s="110" t="s">
        <v>111</v>
      </c>
      <c r="U19" s="109"/>
      <c r="V19" s="238"/>
      <c r="W19" s="238"/>
      <c r="X19" s="238"/>
      <c r="Y19" s="238"/>
      <c r="Z19" s="238"/>
      <c r="AA19" s="241"/>
      <c r="AB19" s="210" t="s">
        <v>154</v>
      </c>
    </row>
    <row r="20" spans="1:28" ht="18" customHeight="1" x14ac:dyDescent="0.2">
      <c r="A20" s="138" t="s">
        <v>127</v>
      </c>
      <c r="B20" s="139">
        <f>VLOOKUP($D$2,'Tischplan_20er_1.-6.'!$4:149,18)</f>
        <v>3</v>
      </c>
      <c r="C20" s="139">
        <f>VLOOKUP($D$2,'Tischplan_20er_1.-6.'!$4:149,19)</f>
        <v>4</v>
      </c>
      <c r="D20" s="140"/>
      <c r="E20" s="140"/>
      <c r="F20" s="141"/>
      <c r="G20" s="142"/>
      <c r="H20" s="143"/>
      <c r="I20" s="140"/>
      <c r="J20" s="140"/>
      <c r="K20" s="140"/>
      <c r="L20" s="142"/>
      <c r="M20" s="211"/>
      <c r="N20" s="206"/>
      <c r="P20" s="138" t="s">
        <v>127</v>
      </c>
      <c r="Q20" s="139">
        <f>VLOOKUP($S$2,'Tischplan_20er_1.-6.'!$4:149,18)</f>
        <v>4</v>
      </c>
      <c r="R20" s="139">
        <f>VLOOKUP($S$2,'Tischplan_20er_1.-6.'!$4:149,19)</f>
        <v>4</v>
      </c>
      <c r="S20" s="140"/>
      <c r="T20" s="140"/>
      <c r="U20" s="140"/>
      <c r="V20" s="142"/>
      <c r="W20" s="143"/>
      <c r="X20" s="140"/>
      <c r="Y20" s="140"/>
      <c r="Z20" s="140"/>
      <c r="AA20" s="142"/>
      <c r="AB20" s="211"/>
    </row>
    <row r="21" spans="1:28" ht="18" customHeight="1" x14ac:dyDescent="0.2">
      <c r="A21" s="115" t="s">
        <v>128</v>
      </c>
      <c r="B21" s="122">
        <f>VLOOKUP($D$2,'Tischplan_20er_1.-6.'!$4:149,20)</f>
        <v>4</v>
      </c>
      <c r="C21" s="122">
        <f>VLOOKUP($D$2,'Tischplan_20er_1.-6.'!$4:149,21)</f>
        <v>3</v>
      </c>
      <c r="D21" s="123"/>
      <c r="E21" s="123"/>
      <c r="F21" s="124"/>
      <c r="G21" s="125"/>
      <c r="H21" s="126"/>
      <c r="I21" s="123"/>
      <c r="J21" s="123"/>
      <c r="K21" s="123"/>
      <c r="L21" s="125"/>
      <c r="M21" s="211"/>
      <c r="N21" s="206"/>
      <c r="P21" s="115" t="s">
        <v>128</v>
      </c>
      <c r="Q21" s="122">
        <f>VLOOKUP($S$2,'Tischplan_20er_1.-6.'!$4:149,20)</f>
        <v>3</v>
      </c>
      <c r="R21" s="122">
        <f>VLOOKUP($S$2,'Tischplan_20er_1.-6.'!$4:149,21)</f>
        <v>3</v>
      </c>
      <c r="S21" s="123"/>
      <c r="T21" s="123"/>
      <c r="U21" s="123"/>
      <c r="V21" s="125"/>
      <c r="W21" s="126"/>
      <c r="X21" s="123"/>
      <c r="Y21" s="123"/>
      <c r="Z21" s="123"/>
      <c r="AA21" s="125"/>
      <c r="AB21" s="211"/>
    </row>
    <row r="22" spans="1:28" ht="18" customHeight="1" x14ac:dyDescent="0.2">
      <c r="A22" s="115" t="s">
        <v>145</v>
      </c>
      <c r="B22" s="122">
        <f>VLOOKUP($D$2,'Tischplan_20er_1.-6.'!$4:149,22)</f>
        <v>2</v>
      </c>
      <c r="C22" s="122">
        <f>VLOOKUP($D$2,'Tischplan_20er_1.-6.'!$4:149,23)</f>
        <v>2</v>
      </c>
      <c r="D22" s="123"/>
      <c r="E22" s="123"/>
      <c r="F22" s="124"/>
      <c r="G22" s="125"/>
      <c r="H22" s="126"/>
      <c r="I22" s="123"/>
      <c r="J22" s="123"/>
      <c r="K22" s="123"/>
      <c r="L22" s="125"/>
      <c r="M22" s="211"/>
      <c r="N22" s="206"/>
      <c r="P22" s="115" t="s">
        <v>145</v>
      </c>
      <c r="Q22" s="122">
        <f>VLOOKUP($S$2,'Tischplan_20er_1.-6.'!$4:149,22)</f>
        <v>1</v>
      </c>
      <c r="R22" s="122">
        <f>VLOOKUP($S$2,'Tischplan_20er_1.-6.'!$4:149,23)</f>
        <v>2</v>
      </c>
      <c r="S22" s="123"/>
      <c r="T22" s="123"/>
      <c r="U22" s="123"/>
      <c r="V22" s="125"/>
      <c r="W22" s="126"/>
      <c r="X22" s="123"/>
      <c r="Y22" s="123"/>
      <c r="Z22" s="123"/>
      <c r="AA22" s="125"/>
      <c r="AB22" s="211"/>
    </row>
    <row r="23" spans="1:28" ht="18" customHeight="1" thickBot="1" x14ac:dyDescent="0.25">
      <c r="A23" s="172"/>
      <c r="B23" s="169"/>
      <c r="C23" s="169"/>
      <c r="D23" s="170"/>
      <c r="E23" s="170"/>
      <c r="F23" s="170"/>
      <c r="G23" s="166"/>
      <c r="H23" s="171"/>
      <c r="I23" s="170"/>
      <c r="J23" s="170"/>
      <c r="K23" s="170"/>
      <c r="L23" s="166"/>
      <c r="M23" s="211"/>
      <c r="N23" s="205"/>
      <c r="P23" s="172"/>
      <c r="Q23" s="169"/>
      <c r="R23" s="169"/>
      <c r="S23" s="170"/>
      <c r="T23" s="170"/>
      <c r="U23" s="170"/>
      <c r="V23" s="166"/>
      <c r="W23" s="171"/>
      <c r="X23" s="170"/>
      <c r="Y23" s="170"/>
      <c r="Z23" s="170"/>
      <c r="AA23" s="166"/>
      <c r="AB23" s="211"/>
    </row>
    <row r="24" spans="1:28" ht="18" customHeight="1" thickBot="1" x14ac:dyDescent="0.25">
      <c r="A24" s="127" t="s">
        <v>129</v>
      </c>
      <c r="B24" s="134"/>
      <c r="C24" s="134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129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25">
      <c r="A25" s="266" t="s">
        <v>130</v>
      </c>
      <c r="B25" s="239"/>
      <c r="C25" s="267"/>
      <c r="D25" s="129" t="s">
        <v>120</v>
      </c>
      <c r="E25" s="129"/>
      <c r="F25" s="130"/>
      <c r="G25" s="131" t="s">
        <v>120</v>
      </c>
      <c r="H25" s="112"/>
      <c r="I25" s="129"/>
      <c r="J25" s="129"/>
      <c r="K25" s="129"/>
      <c r="L25" s="131"/>
      <c r="N25" s="206"/>
      <c r="P25" s="266" t="s">
        <v>130</v>
      </c>
      <c r="Q25" s="239"/>
      <c r="R25" s="267"/>
      <c r="S25" s="129" t="s">
        <v>120</v>
      </c>
      <c r="T25" s="129"/>
      <c r="U25" s="130"/>
      <c r="V25" s="131" t="s">
        <v>120</v>
      </c>
      <c r="W25" s="112"/>
      <c r="X25" s="129"/>
      <c r="Y25" s="129"/>
      <c r="Z25" s="129"/>
      <c r="AA25" s="131"/>
    </row>
    <row r="26" spans="1:28" ht="8.25" customHeight="1" thickBot="1" x14ac:dyDescent="0.25">
      <c r="A26" s="152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N26" s="206"/>
      <c r="P26" s="152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8" ht="18" customHeight="1" thickBot="1" x14ac:dyDescent="0.3">
      <c r="A27" s="108" t="s">
        <v>110</v>
      </c>
      <c r="B27" s="109"/>
      <c r="C27" s="109"/>
      <c r="D27" s="110" t="str">
        <f>D2</f>
        <v>A1</v>
      </c>
      <c r="E27" s="110" t="s">
        <v>111</v>
      </c>
      <c r="F27" s="109"/>
      <c r="G27" s="238"/>
      <c r="H27" s="239"/>
      <c r="I27" s="239"/>
      <c r="J27" s="239"/>
      <c r="K27" s="239"/>
      <c r="L27" s="240"/>
      <c r="M27" s="210" t="s">
        <v>154</v>
      </c>
      <c r="N27" s="206"/>
      <c r="P27" s="108" t="s">
        <v>110</v>
      </c>
      <c r="Q27" s="109"/>
      <c r="R27" s="109"/>
      <c r="S27" s="110" t="str">
        <f>S2</f>
        <v>A2</v>
      </c>
      <c r="T27" s="110" t="s">
        <v>111</v>
      </c>
      <c r="U27" s="109"/>
      <c r="V27" s="238"/>
      <c r="W27" s="238"/>
      <c r="X27" s="238"/>
      <c r="Y27" s="238"/>
      <c r="Z27" s="238"/>
      <c r="AA27" s="241"/>
      <c r="AB27" s="210" t="s">
        <v>154</v>
      </c>
    </row>
    <row r="28" spans="1:28" ht="18" customHeight="1" x14ac:dyDescent="0.2">
      <c r="A28" s="138" t="s">
        <v>131</v>
      </c>
      <c r="B28" s="139">
        <f>VLOOKUP($D$2,'Tischplan_20er_1.-6.'!$4:156,26)</f>
        <v>2</v>
      </c>
      <c r="C28" s="139">
        <f>VLOOKUP($D$2,'Tischplan_20er_1.-6.'!$4:156,27)</f>
        <v>3</v>
      </c>
      <c r="D28" s="140"/>
      <c r="E28" s="140"/>
      <c r="F28" s="140"/>
      <c r="G28" s="142"/>
      <c r="H28" s="143"/>
      <c r="I28" s="140"/>
      <c r="J28" s="140"/>
      <c r="K28" s="140"/>
      <c r="L28" s="142"/>
      <c r="M28" s="211"/>
      <c r="N28" s="206"/>
      <c r="P28" s="138" t="s">
        <v>131</v>
      </c>
      <c r="Q28" s="139">
        <f>VLOOKUP($S$2,'Tischplan_20er_1.-6.'!$4:156,26)</f>
        <v>1</v>
      </c>
      <c r="R28" s="139">
        <f>VLOOKUP($S$2,'Tischplan_20er_1.-6.'!$4:156,27)</f>
        <v>3</v>
      </c>
      <c r="S28" s="140"/>
      <c r="T28" s="140"/>
      <c r="U28" s="140"/>
      <c r="V28" s="142"/>
      <c r="W28" s="143"/>
      <c r="X28" s="140"/>
      <c r="Y28" s="140"/>
      <c r="Z28" s="140"/>
      <c r="AA28" s="142"/>
      <c r="AB28" s="211"/>
    </row>
    <row r="29" spans="1:28" ht="18" customHeight="1" x14ac:dyDescent="0.2">
      <c r="A29" s="115" t="s">
        <v>132</v>
      </c>
      <c r="B29" s="122">
        <f>VLOOKUP($D$2,'Tischplan_20er_1.-6.'!$4:156,28)</f>
        <v>3</v>
      </c>
      <c r="C29" s="122">
        <f>VLOOKUP($D$2,'Tischplan_20er_1.-6.'!$4:156,29)</f>
        <v>4</v>
      </c>
      <c r="D29" s="123"/>
      <c r="E29" s="123"/>
      <c r="F29" s="123"/>
      <c r="G29" s="125"/>
      <c r="H29" s="126"/>
      <c r="I29" s="123"/>
      <c r="J29" s="123"/>
      <c r="K29" s="123"/>
      <c r="L29" s="125"/>
      <c r="M29" s="211"/>
      <c r="N29" s="206"/>
      <c r="P29" s="115" t="s">
        <v>132</v>
      </c>
      <c r="Q29" s="122">
        <f>VLOOKUP($S$2,'Tischplan_20er_1.-6.'!$4:156,28)</f>
        <v>4</v>
      </c>
      <c r="R29" s="122">
        <f>VLOOKUP($S$2,'Tischplan_20er_1.-6.'!$4:156,29)</f>
        <v>4</v>
      </c>
      <c r="S29" s="123"/>
      <c r="T29" s="123"/>
      <c r="U29" s="123"/>
      <c r="V29" s="125"/>
      <c r="W29" s="126"/>
      <c r="X29" s="123"/>
      <c r="Y29" s="123"/>
      <c r="Z29" s="123"/>
      <c r="AA29" s="125"/>
      <c r="AB29" s="211"/>
    </row>
    <row r="30" spans="1:28" ht="18" customHeight="1" x14ac:dyDescent="0.2">
      <c r="A30" s="115" t="s">
        <v>147</v>
      </c>
      <c r="B30" s="122">
        <f>VLOOKUP($D$2,'Tischplan_20er_1.-6.'!$4:156,30)</f>
        <v>4</v>
      </c>
      <c r="C30" s="122">
        <f>VLOOKUP($D$2,'Tischplan_20er_1.-6.'!$4:156,31)</f>
        <v>1</v>
      </c>
      <c r="D30" s="123"/>
      <c r="E30" s="123"/>
      <c r="F30" s="123"/>
      <c r="G30" s="125"/>
      <c r="H30" s="126"/>
      <c r="I30" s="123"/>
      <c r="J30" s="123"/>
      <c r="K30" s="123"/>
      <c r="L30" s="125"/>
      <c r="M30" s="211"/>
      <c r="N30" s="206"/>
      <c r="P30" s="115" t="s">
        <v>147</v>
      </c>
      <c r="Q30" s="122">
        <f>VLOOKUP($S$2,'Tischplan_20er_1.-6.'!$4:156,30)</f>
        <v>3</v>
      </c>
      <c r="R30" s="122">
        <f>VLOOKUP($S$2,'Tischplan_20er_1.-6.'!$4:156,31)</f>
        <v>1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211"/>
    </row>
    <row r="31" spans="1:28" ht="18" customHeight="1" thickBot="1" x14ac:dyDescent="0.25">
      <c r="A31" s="172"/>
      <c r="B31" s="169"/>
      <c r="C31" s="169"/>
      <c r="D31" s="170"/>
      <c r="E31" s="170"/>
      <c r="F31" s="165"/>
      <c r="G31" s="166"/>
      <c r="H31" s="171"/>
      <c r="I31" s="170"/>
      <c r="J31" s="170"/>
      <c r="K31" s="170"/>
      <c r="L31" s="166"/>
      <c r="M31" s="211"/>
      <c r="N31" s="206"/>
      <c r="P31" s="172"/>
      <c r="Q31" s="169"/>
      <c r="R31" s="169"/>
      <c r="S31" s="170"/>
      <c r="T31" s="170"/>
      <c r="U31" s="170"/>
      <c r="V31" s="166"/>
      <c r="W31" s="171"/>
      <c r="X31" s="170"/>
      <c r="Y31" s="170"/>
      <c r="Z31" s="170"/>
      <c r="AA31" s="166"/>
      <c r="AB31" s="211"/>
    </row>
    <row r="32" spans="1:28" ht="18" customHeight="1" thickBot="1" x14ac:dyDescent="0.25">
      <c r="A32" s="127" t="s">
        <v>133</v>
      </c>
      <c r="B32" s="134"/>
      <c r="C32" s="134"/>
      <c r="D32" s="135"/>
      <c r="E32" s="135"/>
      <c r="F32" s="145"/>
      <c r="G32" s="136"/>
      <c r="H32" s="137"/>
      <c r="I32" s="135"/>
      <c r="J32" s="135"/>
      <c r="K32" s="135"/>
      <c r="L32" s="136"/>
      <c r="N32" s="206"/>
      <c r="P32" s="127" t="s">
        <v>133</v>
      </c>
      <c r="Q32" s="134"/>
      <c r="R32" s="134"/>
      <c r="S32" s="135"/>
      <c r="T32" s="135"/>
      <c r="U32" s="135"/>
      <c r="V32" s="136"/>
      <c r="W32" s="137"/>
      <c r="X32" s="135"/>
      <c r="Y32" s="135"/>
      <c r="Z32" s="135"/>
      <c r="AA32" s="136"/>
    </row>
    <row r="33" spans="1:28" ht="18" customHeight="1" thickBot="1" x14ac:dyDescent="0.25">
      <c r="A33" s="266" t="s">
        <v>134</v>
      </c>
      <c r="B33" s="239"/>
      <c r="C33" s="267"/>
      <c r="D33" s="129" t="s">
        <v>120</v>
      </c>
      <c r="E33" s="129"/>
      <c r="F33" s="130"/>
      <c r="G33" s="131" t="s">
        <v>120</v>
      </c>
      <c r="H33" s="112"/>
      <c r="I33" s="129"/>
      <c r="J33" s="129"/>
      <c r="K33" s="129"/>
      <c r="L33" s="131"/>
      <c r="N33" s="206"/>
      <c r="P33" s="266" t="s">
        <v>134</v>
      </c>
      <c r="Q33" s="239"/>
      <c r="R33" s="267"/>
      <c r="S33" s="129" t="s">
        <v>120</v>
      </c>
      <c r="T33" s="129"/>
      <c r="U33" s="130"/>
      <c r="V33" s="131" t="s">
        <v>120</v>
      </c>
      <c r="W33" s="112"/>
      <c r="X33" s="129"/>
      <c r="Y33" s="129"/>
      <c r="Z33" s="129"/>
      <c r="AA33" s="131"/>
    </row>
    <row r="34" spans="1:28" ht="21" customHeight="1" x14ac:dyDescent="0.2">
      <c r="A34" s="147"/>
      <c r="B34" s="271"/>
      <c r="C34" s="271"/>
      <c r="D34" s="271"/>
      <c r="E34" s="271"/>
      <c r="F34" s="271"/>
      <c r="G34" s="271"/>
      <c r="H34" s="271"/>
      <c r="I34" s="271"/>
      <c r="J34" s="270"/>
      <c r="K34" s="270"/>
      <c r="L34" s="270"/>
      <c r="M34" s="203"/>
      <c r="N34" s="206"/>
      <c r="O34" s="106"/>
      <c r="P34" s="147"/>
      <c r="Q34" s="271"/>
      <c r="R34" s="271"/>
      <c r="S34" s="271"/>
      <c r="T34" s="271"/>
      <c r="U34" s="271"/>
      <c r="V34" s="271"/>
      <c r="W34" s="271"/>
      <c r="X34" s="271"/>
      <c r="Y34" s="270"/>
      <c r="Z34" s="270"/>
      <c r="AA34" s="270"/>
    </row>
    <row r="35" spans="1:28" ht="24" customHeight="1" thickBot="1" x14ac:dyDescent="0.25">
      <c r="A35" s="105"/>
      <c r="B35" s="268" t="str">
        <f>$B$1</f>
        <v xml:space="preserve">  16 Serien-Liga</v>
      </c>
      <c r="C35" s="268"/>
      <c r="D35" s="268"/>
      <c r="E35" s="268"/>
      <c r="F35" s="268"/>
      <c r="G35" s="268"/>
      <c r="H35" s="268"/>
      <c r="I35" s="268"/>
      <c r="J35" s="269">
        <f>$J$1</f>
        <v>2023</v>
      </c>
      <c r="K35" s="269"/>
      <c r="L35" s="269"/>
      <c r="M35" s="203" t="str">
        <f>M1</f>
        <v>A</v>
      </c>
      <c r="N35" s="206"/>
      <c r="O35" s="106">
        <f>O1+2</f>
        <v>4</v>
      </c>
      <c r="P35" s="105"/>
      <c r="Q35" s="268" t="str">
        <f>$B$1</f>
        <v xml:space="preserve">  16 Serien-Liga</v>
      </c>
      <c r="R35" s="268"/>
      <c r="S35" s="268"/>
      <c r="T35" s="268"/>
      <c r="U35" s="268"/>
      <c r="V35" s="268"/>
      <c r="W35" s="268"/>
      <c r="X35" s="268"/>
      <c r="Y35" s="269">
        <f>$J$1</f>
        <v>2023</v>
      </c>
      <c r="Z35" s="269"/>
      <c r="AA35" s="269"/>
    </row>
    <row r="36" spans="1:28" ht="18" customHeight="1" thickBot="1" x14ac:dyDescent="0.3">
      <c r="A36" s="108" t="s">
        <v>110</v>
      </c>
      <c r="B36" s="109"/>
      <c r="C36" s="109"/>
      <c r="D36" s="110" t="str">
        <f>M35&amp;O35-1</f>
        <v>A3</v>
      </c>
      <c r="E36" s="110" t="s">
        <v>111</v>
      </c>
      <c r="F36" s="109"/>
      <c r="G36" s="238"/>
      <c r="H36" s="239"/>
      <c r="I36" s="239"/>
      <c r="J36" s="239"/>
      <c r="K36" s="239"/>
      <c r="L36" s="240"/>
      <c r="M36" s="200"/>
      <c r="N36" s="207"/>
      <c r="P36" s="108" t="s">
        <v>110</v>
      </c>
      <c r="Q36" s="109"/>
      <c r="R36" s="109"/>
      <c r="S36" s="110" t="str">
        <f>M35&amp;O35</f>
        <v>A4</v>
      </c>
      <c r="T36" s="110" t="s">
        <v>111</v>
      </c>
      <c r="U36" s="109"/>
      <c r="V36" s="238"/>
      <c r="W36" s="238"/>
      <c r="X36" s="238"/>
      <c r="Y36" s="238"/>
      <c r="Z36" s="238"/>
      <c r="AA36" s="241"/>
    </row>
    <row r="37" spans="1:28" ht="18" customHeight="1" thickBot="1" x14ac:dyDescent="0.25">
      <c r="A37" s="112" t="s">
        <v>112</v>
      </c>
      <c r="B37" s="113" t="s">
        <v>113</v>
      </c>
      <c r="C37" s="113" t="s">
        <v>27</v>
      </c>
      <c r="D37" s="113" t="s">
        <v>114</v>
      </c>
      <c r="E37" s="113" t="s">
        <v>115</v>
      </c>
      <c r="F37" s="113" t="s">
        <v>116</v>
      </c>
      <c r="G37" s="114" t="s">
        <v>117</v>
      </c>
      <c r="H37" s="245" t="s">
        <v>118</v>
      </c>
      <c r="I37" s="246"/>
      <c r="J37" s="246"/>
      <c r="K37" s="246"/>
      <c r="L37" s="247"/>
      <c r="M37" s="210" t="s">
        <v>154</v>
      </c>
      <c r="N37" s="207"/>
      <c r="P37" s="112" t="s">
        <v>112</v>
      </c>
      <c r="Q37" s="113" t="s">
        <v>113</v>
      </c>
      <c r="R37" s="113" t="s">
        <v>27</v>
      </c>
      <c r="S37" s="113" t="s">
        <v>114</v>
      </c>
      <c r="T37" s="113" t="s">
        <v>115</v>
      </c>
      <c r="U37" s="113" t="s">
        <v>116</v>
      </c>
      <c r="V37" s="114" t="s">
        <v>117</v>
      </c>
      <c r="W37" s="245" t="s">
        <v>118</v>
      </c>
      <c r="X37" s="246"/>
      <c r="Y37" s="246"/>
      <c r="Z37" s="246"/>
      <c r="AA37" s="247"/>
      <c r="AB37" s="210" t="s">
        <v>154</v>
      </c>
    </row>
    <row r="38" spans="1:28" ht="18" customHeight="1" x14ac:dyDescent="0.2">
      <c r="A38" s="115" t="s">
        <v>119</v>
      </c>
      <c r="B38" s="116">
        <f>VLOOKUP($D$36,'Tischplan_20er_1.-6.'!$4:170,2)</f>
        <v>3</v>
      </c>
      <c r="C38" s="116">
        <f>VLOOKUP($D$36,'Tischplan_20er_1.-6.'!$4:170,3)</f>
        <v>1</v>
      </c>
      <c r="D38" s="117" t="s">
        <v>120</v>
      </c>
      <c r="E38" s="117"/>
      <c r="F38" s="118"/>
      <c r="G38" s="119" t="s">
        <v>120</v>
      </c>
      <c r="H38" s="120"/>
      <c r="I38" s="117"/>
      <c r="J38" s="117"/>
      <c r="K38" s="117"/>
      <c r="L38" s="119"/>
      <c r="M38" s="211"/>
      <c r="N38" s="207"/>
      <c r="P38" s="115" t="s">
        <v>119</v>
      </c>
      <c r="Q38" s="116">
        <f>VLOOKUP($S$36,'Tischplan_20er_1.-6.'!$4:170,2)</f>
        <v>4</v>
      </c>
      <c r="R38" s="116">
        <f>VLOOKUP($S$36,'Tischplan_20er_1.-6.'!$4:170,3)</f>
        <v>1</v>
      </c>
      <c r="S38" s="117"/>
      <c r="T38" s="117"/>
      <c r="U38" s="117"/>
      <c r="V38" s="119"/>
      <c r="W38" s="120"/>
      <c r="X38" s="117"/>
      <c r="Y38" s="117"/>
      <c r="Z38" s="117"/>
      <c r="AA38" s="119"/>
      <c r="AB38" s="211"/>
    </row>
    <row r="39" spans="1:28" ht="18" customHeight="1" x14ac:dyDescent="0.2">
      <c r="A39" s="115" t="s">
        <v>121</v>
      </c>
      <c r="B39" s="122">
        <f>VLOOKUP($D$36,'Tischplan_20er_1.-6.'!$4:170,4)</f>
        <v>3</v>
      </c>
      <c r="C39" s="122">
        <f>VLOOKUP($D$36,'Tischplan_20er_1.-6.'!$4:170,5)</f>
        <v>2</v>
      </c>
      <c r="D39" s="123"/>
      <c r="E39" s="123"/>
      <c r="F39" s="124"/>
      <c r="G39" s="125"/>
      <c r="H39" s="126"/>
      <c r="I39" s="123"/>
      <c r="J39" s="123"/>
      <c r="K39" s="123"/>
      <c r="L39" s="125"/>
      <c r="M39" s="211"/>
      <c r="N39" s="207"/>
      <c r="O39" s="107" t="s">
        <v>120</v>
      </c>
      <c r="P39" s="115" t="s">
        <v>121</v>
      </c>
      <c r="Q39" s="122">
        <f>VLOOKUP($S$36,'Tischplan_20er_1.-6.'!$4:170,4)</f>
        <v>4</v>
      </c>
      <c r="R39" s="122">
        <f>VLOOKUP($S$36,'Tischplan_20er_1.-6.'!$4:170,5)</f>
        <v>2</v>
      </c>
      <c r="S39" s="123"/>
      <c r="T39" s="123"/>
      <c r="U39" s="123"/>
      <c r="V39" s="125"/>
      <c r="W39" s="126"/>
      <c r="X39" s="123"/>
      <c r="Y39" s="123"/>
      <c r="Z39" s="123"/>
      <c r="AA39" s="125"/>
      <c r="AB39" s="211"/>
    </row>
    <row r="40" spans="1:28" ht="18" customHeight="1" x14ac:dyDescent="0.2">
      <c r="A40" s="115" t="s">
        <v>141</v>
      </c>
      <c r="B40" s="122">
        <f>VLOOKUP($D$36,'Tischplan_20er_1.-6.'!$4:170,6)</f>
        <v>3</v>
      </c>
      <c r="C40" s="122">
        <f>VLOOKUP($D$36,'Tischplan_20er_1.-6.'!$4:170,7)</f>
        <v>3</v>
      </c>
      <c r="D40" s="123"/>
      <c r="E40" s="123"/>
      <c r="F40" s="124"/>
      <c r="G40" s="125"/>
      <c r="H40" s="126"/>
      <c r="I40" s="123"/>
      <c r="J40" s="123"/>
      <c r="K40" s="123"/>
      <c r="L40" s="125"/>
      <c r="M40" s="211"/>
      <c r="N40" s="206"/>
      <c r="P40" s="115" t="s">
        <v>141</v>
      </c>
      <c r="Q40" s="122">
        <f>VLOOKUP($S$36,'Tischplan_20er_1.-6.'!$4:170,6)</f>
        <v>4</v>
      </c>
      <c r="R40" s="122">
        <f>VLOOKUP($S$36,'Tischplan_20er_1.-6.'!$4:170,7)</f>
        <v>3</v>
      </c>
      <c r="S40" s="123"/>
      <c r="T40" s="123"/>
      <c r="U40" s="123"/>
      <c r="V40" s="125"/>
      <c r="W40" s="126"/>
      <c r="X40" s="123"/>
      <c r="Y40" s="123"/>
      <c r="Z40" s="123"/>
      <c r="AA40" s="125"/>
      <c r="AB40" s="211"/>
    </row>
    <row r="41" spans="1:28" ht="18" customHeight="1" thickBot="1" x14ac:dyDescent="0.25">
      <c r="A41" s="162"/>
      <c r="B41" s="163"/>
      <c r="C41" s="163"/>
      <c r="D41" s="164"/>
      <c r="E41" s="164"/>
      <c r="F41" s="165"/>
      <c r="G41" s="166"/>
      <c r="H41" s="167"/>
      <c r="I41" s="164"/>
      <c r="J41" s="164"/>
      <c r="K41" s="164"/>
      <c r="L41" s="168"/>
      <c r="M41" s="211"/>
      <c r="N41" s="206"/>
      <c r="P41" s="162"/>
      <c r="Q41" s="169"/>
      <c r="R41" s="169"/>
      <c r="S41" s="170"/>
      <c r="T41" s="170"/>
      <c r="U41" s="170"/>
      <c r="V41" s="166"/>
      <c r="W41" s="171"/>
      <c r="X41" s="170"/>
      <c r="Y41" s="170"/>
      <c r="Z41" s="170"/>
      <c r="AA41" s="166"/>
      <c r="AB41" s="211"/>
    </row>
    <row r="42" spans="1:28" ht="18" customHeight="1" thickBot="1" x14ac:dyDescent="0.25">
      <c r="A42" s="127" t="s">
        <v>122</v>
      </c>
      <c r="B42" s="128"/>
      <c r="C42" s="128"/>
      <c r="D42" s="129"/>
      <c r="E42" s="129"/>
      <c r="F42" s="130"/>
      <c r="G42" s="131" t="s">
        <v>120</v>
      </c>
      <c r="H42" s="112"/>
      <c r="I42" s="129"/>
      <c r="J42" s="129"/>
      <c r="K42" s="129"/>
      <c r="L42" s="131"/>
      <c r="N42" s="206"/>
      <c r="P42" s="127" t="s">
        <v>122</v>
      </c>
      <c r="Q42" s="134"/>
      <c r="R42" s="134"/>
      <c r="S42" s="135"/>
      <c r="T42" s="135"/>
      <c r="U42" s="135"/>
      <c r="V42" s="136"/>
      <c r="W42" s="137"/>
      <c r="X42" s="135"/>
      <c r="Y42" s="135"/>
      <c r="Z42" s="135"/>
      <c r="AA42" s="136"/>
    </row>
    <row r="43" spans="1:28" ht="8.25" customHeight="1" thickBot="1" x14ac:dyDescent="0.25">
      <c r="A43" s="152"/>
      <c r="B43" s="153"/>
      <c r="C43" s="153"/>
      <c r="D43" s="109"/>
      <c r="E43" s="109"/>
      <c r="F43" s="109"/>
      <c r="G43" s="109"/>
      <c r="H43" s="109"/>
      <c r="I43" s="109"/>
      <c r="J43" s="109"/>
      <c r="K43" s="109"/>
      <c r="L43" s="109"/>
      <c r="N43" s="150"/>
      <c r="P43" s="152"/>
      <c r="Q43" s="154"/>
      <c r="R43" s="154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8" ht="18" customHeight="1" thickBot="1" x14ac:dyDescent="0.3">
      <c r="A44" s="108" t="s">
        <v>110</v>
      </c>
      <c r="B44" s="109"/>
      <c r="C44" s="109"/>
      <c r="D44" s="110" t="str">
        <f>D36</f>
        <v>A3</v>
      </c>
      <c r="E44" s="110" t="s">
        <v>111</v>
      </c>
      <c r="F44" s="109"/>
      <c r="G44" s="238"/>
      <c r="H44" s="239"/>
      <c r="I44" s="239"/>
      <c r="J44" s="239"/>
      <c r="K44" s="239"/>
      <c r="L44" s="240"/>
      <c r="M44" s="210" t="s">
        <v>154</v>
      </c>
      <c r="N44" s="205"/>
      <c r="P44" s="108" t="s">
        <v>110</v>
      </c>
      <c r="Q44" s="109"/>
      <c r="R44" s="109"/>
      <c r="S44" s="110" t="str">
        <f>S36</f>
        <v>A4</v>
      </c>
      <c r="T44" s="110" t="s">
        <v>111</v>
      </c>
      <c r="U44" s="109"/>
      <c r="V44" s="238"/>
      <c r="W44" s="238"/>
      <c r="X44" s="238"/>
      <c r="Y44" s="238"/>
      <c r="Z44" s="238"/>
      <c r="AA44" s="241"/>
      <c r="AB44" s="210" t="s">
        <v>154</v>
      </c>
    </row>
    <row r="45" spans="1:28" ht="18" customHeight="1" x14ac:dyDescent="0.2">
      <c r="A45" s="138" t="s">
        <v>123</v>
      </c>
      <c r="B45" s="139">
        <f>VLOOKUP($D$36,'Tischplan_20er_1.-6.'!$4:175,10)</f>
        <v>2</v>
      </c>
      <c r="C45" s="139">
        <f>VLOOKUP($D$36,'Tischplan_20er_1.-6.'!$4:175,11)</f>
        <v>2</v>
      </c>
      <c r="D45" s="140"/>
      <c r="E45" s="140"/>
      <c r="F45" s="141"/>
      <c r="G45" s="142" t="s">
        <v>120</v>
      </c>
      <c r="H45" s="143"/>
      <c r="I45" s="140"/>
      <c r="J45" s="140"/>
      <c r="K45" s="140"/>
      <c r="L45" s="142"/>
      <c r="M45" s="211"/>
      <c r="N45" s="206"/>
      <c r="O45" s="144"/>
      <c r="P45" s="138" t="s">
        <v>123</v>
      </c>
      <c r="Q45" s="139">
        <f>VLOOKUP($S$36,'Tischplan_20er_1.-6.'!$4:175,10)</f>
        <v>1</v>
      </c>
      <c r="R45" s="139">
        <f>VLOOKUP($S$36,'Tischplan_20er_1.-6.'!$4:175,11)</f>
        <v>2</v>
      </c>
      <c r="S45" s="140"/>
      <c r="T45" s="140"/>
      <c r="U45" s="140"/>
      <c r="V45" s="142"/>
      <c r="W45" s="143"/>
      <c r="X45" s="140"/>
      <c r="Y45" s="140"/>
      <c r="Z45" s="140"/>
      <c r="AA45" s="142"/>
      <c r="AB45" s="211"/>
    </row>
    <row r="46" spans="1:28" ht="18" customHeight="1" x14ac:dyDescent="0.2">
      <c r="A46" s="115" t="s">
        <v>124</v>
      </c>
      <c r="B46" s="122">
        <f>VLOOKUP($D$36,'Tischplan_20er_1.-6.'!$4:175,12)</f>
        <v>4</v>
      </c>
      <c r="C46" s="122">
        <f>VLOOKUP($D$36,'Tischplan_20er_1.-6.'!$4:175,13)</f>
        <v>1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N46" s="206"/>
      <c r="O46" s="144"/>
      <c r="P46" s="115" t="s">
        <v>124</v>
      </c>
      <c r="Q46" s="122">
        <f>VLOOKUP($S$36,'Tischplan_20er_1.-6.'!$4:175,12)</f>
        <v>3</v>
      </c>
      <c r="R46" s="122">
        <f>VLOOKUP($S$36,'Tischplan_20er_1.-6.'!$4:175,13)</f>
        <v>1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8" customHeight="1" x14ac:dyDescent="0.2">
      <c r="A47" s="115" t="s">
        <v>143</v>
      </c>
      <c r="B47" s="122">
        <f>VLOOKUP($D$36,'Tischplan_20er_1.-6.'!$4:175,14)</f>
        <v>1</v>
      </c>
      <c r="C47" s="122">
        <f>VLOOKUP($D$36,'Tischplan_20er_1.-6.'!$4:175,15)</f>
        <v>4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O47" s="144"/>
      <c r="P47" s="115" t="s">
        <v>143</v>
      </c>
      <c r="Q47" s="122">
        <f>VLOOKUP($S$36,'Tischplan_20er_1.-6.'!$4:175,14)</f>
        <v>2</v>
      </c>
      <c r="R47" s="122">
        <f>VLOOKUP($S$36,'Tischplan_20er_1.-6.'!$4:175,15)</f>
        <v>4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8" customHeight="1" thickBot="1" x14ac:dyDescent="0.25">
      <c r="A48" s="172"/>
      <c r="B48" s="169"/>
      <c r="C48" s="169"/>
      <c r="D48" s="170"/>
      <c r="E48" s="170"/>
      <c r="F48" s="165"/>
      <c r="G48" s="166"/>
      <c r="H48" s="171"/>
      <c r="I48" s="170"/>
      <c r="J48" s="170"/>
      <c r="K48" s="170"/>
      <c r="L48" s="166"/>
      <c r="M48" s="211"/>
      <c r="N48" s="206"/>
      <c r="O48" s="144"/>
      <c r="P48" s="172"/>
      <c r="Q48" s="169"/>
      <c r="R48" s="169"/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8" customHeight="1" thickBot="1" x14ac:dyDescent="0.25">
      <c r="A49" s="127" t="s">
        <v>125</v>
      </c>
      <c r="B49" s="134"/>
      <c r="C49" s="134"/>
      <c r="D49" s="135"/>
      <c r="E49" s="135"/>
      <c r="F49" s="145"/>
      <c r="G49" s="136"/>
      <c r="H49" s="137"/>
      <c r="I49" s="135"/>
      <c r="J49" s="135"/>
      <c r="K49" s="135"/>
      <c r="L49" s="136"/>
      <c r="N49" s="206"/>
      <c r="P49" s="127" t="s">
        <v>125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8" customHeight="1" thickBot="1" x14ac:dyDescent="0.25">
      <c r="A50" s="266" t="s">
        <v>126</v>
      </c>
      <c r="B50" s="239"/>
      <c r="C50" s="267"/>
      <c r="D50" s="129" t="s">
        <v>120</v>
      </c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266" t="s">
        <v>126</v>
      </c>
      <c r="Q50" s="239"/>
      <c r="R50" s="267"/>
      <c r="S50" s="129" t="s">
        <v>120</v>
      </c>
      <c r="T50" s="129"/>
      <c r="U50" s="130"/>
      <c r="V50" s="131" t="s">
        <v>120</v>
      </c>
      <c r="W50" s="112"/>
      <c r="X50" s="129"/>
      <c r="Y50" s="129"/>
      <c r="Z50" s="129"/>
      <c r="AA50" s="131"/>
    </row>
    <row r="51" spans="1:28" ht="8.25" customHeight="1" x14ac:dyDescent="0.2">
      <c r="A51" s="179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208"/>
      <c r="N51" s="207"/>
      <c r="O51" s="180"/>
      <c r="P51" s="179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8" ht="8.25" customHeight="1" thickBot="1" x14ac:dyDescent="0.25">
      <c r="A52" s="181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209"/>
      <c r="N52" s="207"/>
      <c r="O52" s="182"/>
      <c r="P52" s="181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8" ht="18" customHeight="1" thickBot="1" x14ac:dyDescent="0.3">
      <c r="A53" s="108" t="s">
        <v>110</v>
      </c>
      <c r="B53" s="109"/>
      <c r="C53" s="109"/>
      <c r="D53" s="110" t="str">
        <f>D36</f>
        <v>A3</v>
      </c>
      <c r="E53" s="110" t="s">
        <v>111</v>
      </c>
      <c r="F53" s="109"/>
      <c r="G53" s="238"/>
      <c r="H53" s="239"/>
      <c r="I53" s="239"/>
      <c r="J53" s="239"/>
      <c r="K53" s="239"/>
      <c r="L53" s="240"/>
      <c r="M53" s="210" t="s">
        <v>154</v>
      </c>
      <c r="N53" s="207"/>
      <c r="P53" s="108" t="s">
        <v>110</v>
      </c>
      <c r="Q53" s="109"/>
      <c r="R53" s="109"/>
      <c r="S53" s="110" t="str">
        <f>S36</f>
        <v>A4</v>
      </c>
      <c r="T53" s="110" t="s">
        <v>111</v>
      </c>
      <c r="U53" s="109"/>
      <c r="V53" s="238"/>
      <c r="W53" s="238"/>
      <c r="X53" s="238"/>
      <c r="Y53" s="238"/>
      <c r="Z53" s="238"/>
      <c r="AA53" s="241"/>
      <c r="AB53" s="210" t="s">
        <v>154</v>
      </c>
    </row>
    <row r="54" spans="1:28" ht="18" customHeight="1" x14ac:dyDescent="0.2">
      <c r="A54" s="138" t="s">
        <v>127</v>
      </c>
      <c r="B54" s="139">
        <f>VLOOKUP($D$36,'Tischplan_20er_1.-6.'!$4:180,18)</f>
        <v>1</v>
      </c>
      <c r="C54" s="139">
        <f>VLOOKUP($D$36,'Tischplan_20er_1.-6.'!$4:180,19)</f>
        <v>4</v>
      </c>
      <c r="D54" s="140"/>
      <c r="E54" s="140"/>
      <c r="F54" s="141"/>
      <c r="G54" s="142"/>
      <c r="H54" s="143"/>
      <c r="I54" s="140"/>
      <c r="J54" s="140"/>
      <c r="K54" s="140"/>
      <c r="L54" s="142"/>
      <c r="M54" s="211"/>
      <c r="N54" s="207"/>
      <c r="P54" s="138" t="s">
        <v>127</v>
      </c>
      <c r="Q54" s="139">
        <f>VLOOKUP($S$36,'Tischplan_20er_1.-6.'!$4:180,18)</f>
        <v>2</v>
      </c>
      <c r="R54" s="139">
        <f>VLOOKUP($S$36,'Tischplan_20er_1.-6.'!$4:180,19)</f>
        <v>4</v>
      </c>
      <c r="S54" s="140"/>
      <c r="T54" s="140"/>
      <c r="U54" s="140"/>
      <c r="V54" s="142"/>
      <c r="W54" s="143"/>
      <c r="X54" s="140"/>
      <c r="Y54" s="140"/>
      <c r="Z54" s="140"/>
      <c r="AA54" s="142"/>
      <c r="AB54" s="211"/>
    </row>
    <row r="55" spans="1:28" ht="18" customHeight="1" x14ac:dyDescent="0.2">
      <c r="A55" s="115" t="s">
        <v>128</v>
      </c>
      <c r="B55" s="122">
        <f>VLOOKUP($D$36,'Tischplan_20er_1.-6.'!$4:180,20)</f>
        <v>2</v>
      </c>
      <c r="C55" s="122">
        <f>VLOOKUP($D$36,'Tischplan_20er_1.-6.'!$4:180,21)</f>
        <v>3</v>
      </c>
      <c r="D55" s="123"/>
      <c r="E55" s="123"/>
      <c r="F55" s="124"/>
      <c r="G55" s="125"/>
      <c r="H55" s="126"/>
      <c r="I55" s="123"/>
      <c r="J55" s="123"/>
      <c r="K55" s="123"/>
      <c r="L55" s="125"/>
      <c r="M55" s="211"/>
      <c r="N55" s="206"/>
      <c r="P55" s="115" t="s">
        <v>128</v>
      </c>
      <c r="Q55" s="122">
        <f>VLOOKUP($S$36,'Tischplan_20er_1.-6.'!$4:180,20)</f>
        <v>1</v>
      </c>
      <c r="R55" s="122">
        <f>VLOOKUP($S$36,'Tischplan_20er_1.-6.'!$4:180,21)</f>
        <v>3</v>
      </c>
      <c r="S55" s="123"/>
      <c r="T55" s="123"/>
      <c r="U55" s="123"/>
      <c r="V55" s="125"/>
      <c r="W55" s="126"/>
      <c r="X55" s="123"/>
      <c r="Y55" s="123"/>
      <c r="Z55" s="123"/>
      <c r="AA55" s="125"/>
      <c r="AB55" s="211"/>
    </row>
    <row r="56" spans="1:28" ht="18" customHeight="1" x14ac:dyDescent="0.2">
      <c r="A56" s="115" t="s">
        <v>145</v>
      </c>
      <c r="B56" s="122">
        <f>VLOOKUP($D$36,'Tischplan_20er_1.-6.'!$4:180,22)</f>
        <v>4</v>
      </c>
      <c r="C56" s="122">
        <f>VLOOKUP($D$36,'Tischplan_20er_1.-6.'!$4:180,23)</f>
        <v>2</v>
      </c>
      <c r="D56" s="123"/>
      <c r="E56" s="123"/>
      <c r="F56" s="124"/>
      <c r="G56" s="125"/>
      <c r="H56" s="126"/>
      <c r="I56" s="123"/>
      <c r="J56" s="123"/>
      <c r="K56" s="123"/>
      <c r="L56" s="125"/>
      <c r="M56" s="211"/>
      <c r="N56" s="206"/>
      <c r="P56" s="115" t="s">
        <v>145</v>
      </c>
      <c r="Q56" s="122">
        <f>VLOOKUP($S$36,'Tischplan_20er_1.-6.'!$4:180,22)</f>
        <v>3</v>
      </c>
      <c r="R56" s="122">
        <f>VLOOKUP($S$36,'Tischplan_20er_1.-6.'!$4:180,23)</f>
        <v>2</v>
      </c>
      <c r="S56" s="123"/>
      <c r="T56" s="123"/>
      <c r="U56" s="123"/>
      <c r="V56" s="125"/>
      <c r="W56" s="126"/>
      <c r="X56" s="123"/>
      <c r="Y56" s="123"/>
      <c r="Z56" s="123"/>
      <c r="AA56" s="125"/>
      <c r="AB56" s="211"/>
    </row>
    <row r="57" spans="1:28" ht="18" customHeight="1" thickBot="1" x14ac:dyDescent="0.25">
      <c r="A57" s="172"/>
      <c r="B57" s="169"/>
      <c r="C57" s="169"/>
      <c r="D57" s="170"/>
      <c r="E57" s="170"/>
      <c r="F57" s="170"/>
      <c r="G57" s="166"/>
      <c r="H57" s="171"/>
      <c r="I57" s="170"/>
      <c r="J57" s="170"/>
      <c r="K57" s="170"/>
      <c r="L57" s="166"/>
      <c r="M57" s="211"/>
      <c r="N57" s="206"/>
      <c r="P57" s="172"/>
      <c r="Q57" s="169"/>
      <c r="R57" s="169"/>
      <c r="S57" s="170"/>
      <c r="T57" s="170"/>
      <c r="U57" s="170"/>
      <c r="V57" s="166"/>
      <c r="W57" s="171"/>
      <c r="X57" s="170"/>
      <c r="Y57" s="170"/>
      <c r="Z57" s="170"/>
      <c r="AA57" s="166"/>
      <c r="AB57" s="211"/>
    </row>
    <row r="58" spans="1:28" ht="18" customHeight="1" thickBot="1" x14ac:dyDescent="0.25">
      <c r="A58" s="127" t="s">
        <v>129</v>
      </c>
      <c r="B58" s="134"/>
      <c r="C58" s="134"/>
      <c r="D58" s="135"/>
      <c r="E58" s="135"/>
      <c r="F58" s="135"/>
      <c r="G58" s="136"/>
      <c r="H58" s="137"/>
      <c r="I58" s="135"/>
      <c r="J58" s="135"/>
      <c r="K58" s="135"/>
      <c r="L58" s="136"/>
      <c r="N58" s="206"/>
      <c r="P58" s="127" t="s">
        <v>129</v>
      </c>
      <c r="Q58" s="134"/>
      <c r="R58" s="134"/>
      <c r="S58" s="135"/>
      <c r="T58" s="135"/>
      <c r="U58" s="135"/>
      <c r="V58" s="136"/>
      <c r="W58" s="137"/>
      <c r="X58" s="135"/>
      <c r="Y58" s="135"/>
      <c r="Z58" s="135"/>
      <c r="AA58" s="136"/>
    </row>
    <row r="59" spans="1:28" ht="18" customHeight="1" thickBot="1" x14ac:dyDescent="0.25">
      <c r="A59" s="266" t="s">
        <v>130</v>
      </c>
      <c r="B59" s="239"/>
      <c r="C59" s="267"/>
      <c r="D59" s="129" t="s">
        <v>120</v>
      </c>
      <c r="E59" s="129"/>
      <c r="F59" s="130"/>
      <c r="G59" s="131" t="s">
        <v>120</v>
      </c>
      <c r="H59" s="112"/>
      <c r="I59" s="129"/>
      <c r="J59" s="129"/>
      <c r="K59" s="129"/>
      <c r="L59" s="131"/>
      <c r="N59" s="206"/>
      <c r="P59" s="266" t="s">
        <v>130</v>
      </c>
      <c r="Q59" s="239"/>
      <c r="R59" s="267"/>
      <c r="S59" s="129" t="s">
        <v>120</v>
      </c>
      <c r="T59" s="129"/>
      <c r="U59" s="130"/>
      <c r="V59" s="131" t="s">
        <v>120</v>
      </c>
      <c r="W59" s="112"/>
      <c r="X59" s="129"/>
      <c r="Y59" s="129"/>
      <c r="Z59" s="129"/>
      <c r="AA59" s="131"/>
    </row>
    <row r="60" spans="1:28" ht="8.25" customHeight="1" thickBot="1" x14ac:dyDescent="0.25">
      <c r="A60" s="152"/>
      <c r="B60" s="153"/>
      <c r="C60" s="153"/>
      <c r="D60" s="109"/>
      <c r="E60" s="109"/>
      <c r="F60" s="109"/>
      <c r="G60" s="109"/>
      <c r="H60" s="109"/>
      <c r="I60" s="109"/>
      <c r="J60" s="109"/>
      <c r="K60" s="109"/>
      <c r="L60" s="109"/>
      <c r="N60" s="206"/>
      <c r="P60" s="152"/>
      <c r="Q60" s="154"/>
      <c r="R60" s="154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8" ht="18" customHeight="1" thickBot="1" x14ac:dyDescent="0.3">
      <c r="A61" s="108" t="s">
        <v>110</v>
      </c>
      <c r="B61" s="109"/>
      <c r="C61" s="109"/>
      <c r="D61" s="110" t="str">
        <f>D36</f>
        <v>A3</v>
      </c>
      <c r="E61" s="110" t="s">
        <v>111</v>
      </c>
      <c r="F61" s="109"/>
      <c r="G61" s="238"/>
      <c r="H61" s="239"/>
      <c r="I61" s="239"/>
      <c r="J61" s="239"/>
      <c r="K61" s="239"/>
      <c r="L61" s="240"/>
      <c r="M61" s="210" t="s">
        <v>154</v>
      </c>
      <c r="N61" s="206"/>
      <c r="P61" s="108" t="s">
        <v>110</v>
      </c>
      <c r="Q61" s="109"/>
      <c r="R61" s="109"/>
      <c r="S61" s="110" t="str">
        <f>S36</f>
        <v>A4</v>
      </c>
      <c r="T61" s="110" t="s">
        <v>111</v>
      </c>
      <c r="U61" s="109"/>
      <c r="V61" s="238"/>
      <c r="W61" s="238"/>
      <c r="X61" s="238"/>
      <c r="Y61" s="238"/>
      <c r="Z61" s="238"/>
      <c r="AA61" s="241"/>
      <c r="AB61" s="210" t="s">
        <v>154</v>
      </c>
    </row>
    <row r="62" spans="1:28" ht="18" customHeight="1" x14ac:dyDescent="0.2">
      <c r="A62" s="138" t="s">
        <v>131</v>
      </c>
      <c r="B62" s="139">
        <f>VLOOKUP($D$36,'Tischplan_20er_1.-6.'!$4:187,26)</f>
        <v>4</v>
      </c>
      <c r="C62" s="139">
        <f>VLOOKUP($D$36,'Tischplan_20er_1.-6.'!$4:187,27)</f>
        <v>3</v>
      </c>
      <c r="D62" s="140"/>
      <c r="E62" s="140"/>
      <c r="F62" s="140"/>
      <c r="G62" s="142"/>
      <c r="H62" s="143"/>
      <c r="I62" s="140"/>
      <c r="J62" s="140"/>
      <c r="K62" s="140"/>
      <c r="L62" s="142"/>
      <c r="M62" s="211"/>
      <c r="N62" s="206"/>
      <c r="P62" s="138" t="s">
        <v>131</v>
      </c>
      <c r="Q62" s="139">
        <f>VLOOKUP($S$36,'Tischplan_20er_1.-6.'!$4:187,26)</f>
        <v>3</v>
      </c>
      <c r="R62" s="139">
        <f>VLOOKUP($S$36,'Tischplan_20er_1.-6.'!$4:187,27)</f>
        <v>3</v>
      </c>
      <c r="S62" s="140"/>
      <c r="T62" s="140"/>
      <c r="U62" s="140"/>
      <c r="V62" s="142"/>
      <c r="W62" s="143"/>
      <c r="X62" s="140"/>
      <c r="Y62" s="140"/>
      <c r="Z62" s="140"/>
      <c r="AA62" s="142"/>
      <c r="AB62" s="211"/>
    </row>
    <row r="63" spans="1:28" ht="18" customHeight="1" x14ac:dyDescent="0.2">
      <c r="A63" s="115" t="s">
        <v>132</v>
      </c>
      <c r="B63" s="122">
        <f>VLOOKUP($D$36,'Tischplan_20er_1.-6.'!$4:187,28)</f>
        <v>1</v>
      </c>
      <c r="C63" s="122">
        <f>VLOOKUP($D$36,'Tischplan_20er_1.-6.'!$4:187,29)</f>
        <v>4</v>
      </c>
      <c r="D63" s="123"/>
      <c r="E63" s="123"/>
      <c r="F63" s="123"/>
      <c r="G63" s="125"/>
      <c r="H63" s="126"/>
      <c r="I63" s="123"/>
      <c r="J63" s="123"/>
      <c r="K63" s="123"/>
      <c r="L63" s="125"/>
      <c r="M63" s="211"/>
      <c r="N63" s="206"/>
      <c r="P63" s="115" t="s">
        <v>132</v>
      </c>
      <c r="Q63" s="122">
        <f>VLOOKUP($S$36,'Tischplan_20er_1.-6.'!$4:187,28)</f>
        <v>2</v>
      </c>
      <c r="R63" s="122">
        <f>VLOOKUP($S$36,'Tischplan_20er_1.-6.'!$4:187,29)</f>
        <v>4</v>
      </c>
      <c r="S63" s="123"/>
      <c r="T63" s="123"/>
      <c r="U63" s="123"/>
      <c r="V63" s="125"/>
      <c r="W63" s="126"/>
      <c r="X63" s="123"/>
      <c r="Y63" s="123"/>
      <c r="Z63" s="123"/>
      <c r="AA63" s="125"/>
      <c r="AB63" s="211"/>
    </row>
    <row r="64" spans="1:28" ht="18" customHeight="1" x14ac:dyDescent="0.2">
      <c r="A64" s="115" t="s">
        <v>147</v>
      </c>
      <c r="B64" s="122">
        <f>VLOOKUP($D$36,'Tischplan_20er_1.-6.'!$4:187,30)</f>
        <v>2</v>
      </c>
      <c r="C64" s="122">
        <f>VLOOKUP($D$36,'Tischplan_20er_1.-6.'!$4:187,31)</f>
        <v>1</v>
      </c>
      <c r="D64" s="123"/>
      <c r="E64" s="123"/>
      <c r="F64" s="123"/>
      <c r="G64" s="125"/>
      <c r="H64" s="126"/>
      <c r="I64" s="123"/>
      <c r="J64" s="123"/>
      <c r="K64" s="123"/>
      <c r="L64" s="125"/>
      <c r="M64" s="211"/>
      <c r="N64" s="206"/>
      <c r="P64" s="115" t="s">
        <v>147</v>
      </c>
      <c r="Q64" s="122">
        <f>VLOOKUP($S$36,'Tischplan_20er_1.-6.'!$4:187,30)</f>
        <v>1</v>
      </c>
      <c r="R64" s="122">
        <f>VLOOKUP($S$36,'Tischplan_20er_1.-6.'!$4:187,31)</f>
        <v>1</v>
      </c>
      <c r="S64" s="123"/>
      <c r="T64" s="123"/>
      <c r="U64" s="123"/>
      <c r="V64" s="125"/>
      <c r="W64" s="126"/>
      <c r="X64" s="123"/>
      <c r="Y64" s="123"/>
      <c r="Z64" s="123"/>
      <c r="AA64" s="125"/>
      <c r="AB64" s="211"/>
    </row>
    <row r="65" spans="1:28" ht="18" customHeight="1" thickBot="1" x14ac:dyDescent="0.25">
      <c r="A65" s="172"/>
      <c r="B65" s="169"/>
      <c r="C65" s="169"/>
      <c r="D65" s="170"/>
      <c r="E65" s="170"/>
      <c r="F65" s="165"/>
      <c r="G65" s="166"/>
      <c r="H65" s="171"/>
      <c r="I65" s="170"/>
      <c r="J65" s="170"/>
      <c r="K65" s="170"/>
      <c r="L65" s="166"/>
      <c r="M65" s="211"/>
      <c r="N65" s="205"/>
      <c r="P65" s="172"/>
      <c r="Q65" s="169"/>
      <c r="R65" s="169"/>
      <c r="S65" s="170"/>
      <c r="T65" s="170"/>
      <c r="U65" s="170"/>
      <c r="V65" s="166"/>
      <c r="W65" s="171"/>
      <c r="X65" s="170"/>
      <c r="Y65" s="170"/>
      <c r="Z65" s="170"/>
      <c r="AA65" s="166"/>
      <c r="AB65" s="211"/>
    </row>
    <row r="66" spans="1:28" ht="18" customHeight="1" thickBot="1" x14ac:dyDescent="0.25">
      <c r="A66" s="127" t="s">
        <v>133</v>
      </c>
      <c r="B66" s="134"/>
      <c r="C66" s="134"/>
      <c r="D66" s="135"/>
      <c r="E66" s="135"/>
      <c r="F66" s="145"/>
      <c r="G66" s="136"/>
      <c r="H66" s="137"/>
      <c r="I66" s="135"/>
      <c r="J66" s="135"/>
      <c r="K66" s="135"/>
      <c r="L66" s="136"/>
      <c r="N66" s="206"/>
      <c r="P66" s="127" t="s">
        <v>133</v>
      </c>
      <c r="Q66" s="134"/>
      <c r="R66" s="134"/>
      <c r="S66" s="135"/>
      <c r="T66" s="135"/>
      <c r="U66" s="135"/>
      <c r="V66" s="136"/>
      <c r="W66" s="137"/>
      <c r="X66" s="135"/>
      <c r="Y66" s="135"/>
      <c r="Z66" s="135"/>
      <c r="AA66" s="136"/>
    </row>
    <row r="67" spans="1:28" ht="18" customHeight="1" thickBot="1" x14ac:dyDescent="0.25">
      <c r="A67" s="266" t="s">
        <v>134</v>
      </c>
      <c r="B67" s="239"/>
      <c r="C67" s="267"/>
      <c r="D67" s="129" t="s">
        <v>120</v>
      </c>
      <c r="E67" s="129"/>
      <c r="F67" s="130"/>
      <c r="G67" s="131" t="s">
        <v>120</v>
      </c>
      <c r="H67" s="112"/>
      <c r="I67" s="129"/>
      <c r="J67" s="129"/>
      <c r="K67" s="129"/>
      <c r="L67" s="131"/>
      <c r="N67" s="206"/>
      <c r="P67" s="266" t="s">
        <v>134</v>
      </c>
      <c r="Q67" s="239"/>
      <c r="R67" s="267"/>
      <c r="S67" s="129" t="s">
        <v>120</v>
      </c>
      <c r="T67" s="129"/>
      <c r="U67" s="130"/>
      <c r="V67" s="131" t="s">
        <v>120</v>
      </c>
      <c r="W67" s="112"/>
      <c r="X67" s="129"/>
      <c r="Y67" s="129"/>
      <c r="Z67" s="129"/>
      <c r="AA67" s="131"/>
    </row>
    <row r="68" spans="1:28" ht="18" customHeight="1" x14ac:dyDescent="0.2">
      <c r="M68" s="212"/>
      <c r="N68" s="186"/>
      <c r="O68" s="213"/>
      <c r="P68" s="186"/>
    </row>
    <row r="69" spans="1:28" ht="18" customHeight="1" x14ac:dyDescent="0.2">
      <c r="M69" s="214"/>
      <c r="N69" s="186"/>
      <c r="O69" s="186"/>
      <c r="P69" s="186"/>
    </row>
    <row r="70" spans="1:28" ht="18" customHeight="1" x14ac:dyDescent="0.2">
      <c r="M70" s="214"/>
      <c r="N70" s="186"/>
      <c r="O70" s="186"/>
      <c r="P70" s="186"/>
    </row>
    <row r="71" spans="1:28" ht="18" customHeight="1" x14ac:dyDescent="0.2">
      <c r="M71" s="214"/>
      <c r="N71" s="186"/>
      <c r="O71" s="186"/>
      <c r="P71" s="186"/>
    </row>
    <row r="72" spans="1:28" ht="18" customHeight="1" x14ac:dyDescent="0.2">
      <c r="M72" s="214"/>
      <c r="N72" s="186"/>
      <c r="O72" s="186"/>
      <c r="P72" s="186"/>
    </row>
    <row r="73" spans="1:28" ht="18" customHeight="1" x14ac:dyDescent="0.2">
      <c r="M73" s="214"/>
      <c r="N73" s="186"/>
      <c r="O73" s="186"/>
      <c r="P73" s="186"/>
    </row>
    <row r="74" spans="1:28" ht="18" customHeight="1" x14ac:dyDescent="0.2">
      <c r="M74" s="214"/>
      <c r="N74" s="186"/>
      <c r="O74" s="186"/>
      <c r="P74" s="186"/>
    </row>
    <row r="75" spans="1:28" ht="18" customHeight="1" x14ac:dyDescent="0.2">
      <c r="M75" s="214"/>
      <c r="N75" s="186"/>
      <c r="O75" s="186"/>
      <c r="P75" s="186"/>
    </row>
    <row r="76" spans="1:28" ht="18" customHeight="1" x14ac:dyDescent="0.2">
      <c r="M76" s="214"/>
      <c r="N76" s="186"/>
      <c r="O76" s="186"/>
      <c r="P76" s="186"/>
    </row>
    <row r="77" spans="1:28" ht="18" customHeight="1" x14ac:dyDescent="0.2">
      <c r="M77" s="214"/>
      <c r="N77" s="186"/>
      <c r="O77" s="186"/>
      <c r="P77" s="186"/>
    </row>
    <row r="78" spans="1:28" ht="18" customHeight="1" x14ac:dyDescent="0.2">
      <c r="M78" s="214"/>
      <c r="N78" s="185"/>
      <c r="O78" s="186"/>
      <c r="P78" s="186"/>
    </row>
    <row r="79" spans="1:28" ht="18" customHeight="1" x14ac:dyDescent="0.2">
      <c r="M79" s="214"/>
      <c r="N79" s="185"/>
      <c r="O79" s="186"/>
      <c r="P79" s="186"/>
    </row>
    <row r="80" spans="1:28" ht="18" customHeight="1" x14ac:dyDescent="0.2">
      <c r="M80" s="214"/>
      <c r="N80" s="185"/>
      <c r="O80" s="186"/>
      <c r="P80" s="186"/>
    </row>
    <row r="81" spans="13:16" ht="18" customHeight="1" x14ac:dyDescent="0.2">
      <c r="M81" s="214"/>
      <c r="N81" s="185"/>
      <c r="O81" s="186"/>
      <c r="P81" s="186"/>
    </row>
    <row r="82" spans="13:16" ht="18" customHeight="1" x14ac:dyDescent="0.2">
      <c r="M82" s="214"/>
      <c r="N82" s="186"/>
      <c r="O82" s="186"/>
      <c r="P82" s="186"/>
    </row>
    <row r="83" spans="13:16" ht="18" customHeight="1" x14ac:dyDescent="0.2">
      <c r="M83" s="214"/>
      <c r="N83" s="186"/>
      <c r="O83" s="186"/>
      <c r="P83" s="186"/>
    </row>
    <row r="84" spans="13:16" ht="18" customHeight="1" x14ac:dyDescent="0.2">
      <c r="M84" s="214"/>
      <c r="N84" s="186"/>
      <c r="O84" s="186"/>
      <c r="P84" s="186"/>
    </row>
    <row r="85" spans="13:16" ht="18" customHeight="1" x14ac:dyDescent="0.2">
      <c r="M85" s="214"/>
      <c r="N85" s="186"/>
      <c r="O85" s="186"/>
      <c r="P85" s="186"/>
    </row>
    <row r="86" spans="13:16" ht="18" customHeight="1" x14ac:dyDescent="0.2">
      <c r="M86" s="214"/>
      <c r="N86" s="186"/>
      <c r="O86" s="186"/>
      <c r="P86" s="186"/>
    </row>
    <row r="87" spans="13:16" ht="18" customHeight="1" x14ac:dyDescent="0.2">
      <c r="M87" s="214"/>
      <c r="N87" s="186"/>
      <c r="O87" s="186"/>
      <c r="P87" s="186"/>
    </row>
    <row r="88" spans="13:16" ht="18" customHeight="1" x14ac:dyDescent="0.2">
      <c r="M88" s="214"/>
      <c r="N88" s="186"/>
      <c r="O88" s="186"/>
      <c r="P88" s="186"/>
    </row>
    <row r="89" spans="13:16" ht="18" customHeight="1" x14ac:dyDescent="0.2">
      <c r="M89" s="214"/>
      <c r="N89" s="186"/>
      <c r="O89" s="186"/>
      <c r="P89" s="186"/>
    </row>
    <row r="90" spans="13:16" ht="18" customHeight="1" x14ac:dyDescent="0.2">
      <c r="M90" s="214"/>
      <c r="N90" s="186"/>
      <c r="O90" s="186"/>
      <c r="P90" s="186"/>
    </row>
    <row r="91" spans="13:16" ht="18" customHeight="1" x14ac:dyDescent="0.2">
      <c r="M91" s="214"/>
      <c r="N91" s="186"/>
      <c r="O91" s="186"/>
      <c r="P91" s="186"/>
    </row>
    <row r="92" spans="13:16" ht="18" customHeight="1" x14ac:dyDescent="0.2">
      <c r="M92" s="214"/>
      <c r="N92" s="186"/>
      <c r="O92" s="186"/>
      <c r="P92" s="186"/>
    </row>
    <row r="93" spans="13:16" ht="18" customHeight="1" x14ac:dyDescent="0.2">
      <c r="M93" s="214"/>
      <c r="N93" s="186"/>
      <c r="O93" s="186"/>
      <c r="P93" s="186"/>
    </row>
    <row r="94" spans="13:16" ht="18" customHeight="1" x14ac:dyDescent="0.2">
      <c r="M94" s="214"/>
      <c r="N94" s="186"/>
      <c r="O94" s="186"/>
      <c r="P94" s="186"/>
    </row>
    <row r="95" spans="13:16" ht="18" customHeight="1" x14ac:dyDescent="0.2">
      <c r="M95" s="214"/>
      <c r="N95" s="186"/>
      <c r="O95" s="186"/>
      <c r="P95" s="186"/>
    </row>
    <row r="96" spans="13:16" ht="18" customHeight="1" x14ac:dyDescent="0.2">
      <c r="M96" s="214"/>
      <c r="N96" s="186"/>
      <c r="O96" s="186"/>
      <c r="P96" s="186"/>
    </row>
    <row r="97" spans="13:16" ht="18" customHeight="1" x14ac:dyDescent="0.2">
      <c r="M97" s="214"/>
      <c r="N97" s="186"/>
      <c r="O97" s="186"/>
      <c r="P97" s="186"/>
    </row>
    <row r="98" spans="13:16" ht="18" customHeight="1" x14ac:dyDescent="0.2">
      <c r="M98" s="214"/>
      <c r="N98" s="186"/>
      <c r="O98" s="186"/>
      <c r="P98" s="186"/>
    </row>
    <row r="99" spans="13:16" ht="18" customHeight="1" x14ac:dyDescent="0.2">
      <c r="M99" s="214"/>
      <c r="N99" s="186"/>
      <c r="O99" s="186"/>
      <c r="P99" s="186"/>
    </row>
    <row r="100" spans="13:16" ht="18" customHeight="1" x14ac:dyDescent="0.2">
      <c r="M100" s="214"/>
      <c r="N100" s="186"/>
      <c r="O100" s="186"/>
      <c r="P100" s="186"/>
    </row>
    <row r="101" spans="13:16" ht="18" customHeight="1" x14ac:dyDescent="0.2">
      <c r="M101" s="214"/>
      <c r="N101" s="186"/>
      <c r="O101" s="186"/>
      <c r="P101" s="186"/>
    </row>
    <row r="102" spans="13:16" ht="18" customHeight="1" x14ac:dyDescent="0.2">
      <c r="M102" s="214"/>
      <c r="N102" s="186"/>
      <c r="O102" s="186"/>
      <c r="P102" s="186"/>
    </row>
    <row r="103" spans="13:16" ht="18" customHeight="1" x14ac:dyDescent="0.2">
      <c r="M103" s="214"/>
      <c r="N103" s="186"/>
      <c r="O103" s="186"/>
      <c r="P103" s="186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fitToHeight="2" orientation="landscape" horizontalDpi="4294967293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4ED6-7B55-4BD9-B5CE-5FBD367147ED}">
  <sheetPr>
    <tabColor rgb="FFFFC000"/>
    <pageSetUpPr fitToPage="1"/>
  </sheetPr>
  <dimension ref="A1:AE86"/>
  <sheetViews>
    <sheetView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570312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31" ht="21" customHeight="1" x14ac:dyDescent="0.2">
      <c r="A1" s="183" t="str">
        <f>"Die "&amp;$B$14&amp;" wird freundlich unterstützt von:"</f>
        <v>Die   16 Serien-Liga wird freundlich unterstützt von:</v>
      </c>
      <c r="M1" s="160"/>
      <c r="N1" s="204"/>
      <c r="O1" s="5"/>
      <c r="P1" s="183" t="str">
        <f>"Die "&amp;$B$14&amp;" wird freundlich unterstützt von:"</f>
        <v>Die   16 Serien-Liga wird freundlich unterstützt von:</v>
      </c>
    </row>
    <row r="2" spans="1:31" ht="18" customHeight="1" x14ac:dyDescent="0.25">
      <c r="A2" s="159"/>
      <c r="N2" s="205"/>
      <c r="O2" s="5"/>
      <c r="P2" s="159"/>
      <c r="AC2" s="273" t="s">
        <v>158</v>
      </c>
      <c r="AD2" s="274"/>
      <c r="AE2" s="274"/>
    </row>
    <row r="3" spans="1:31" ht="18" customHeight="1" x14ac:dyDescent="0.25">
      <c r="A3" s="159"/>
      <c r="N3" s="206"/>
      <c r="O3" s="5"/>
      <c r="P3" s="159"/>
      <c r="AC3" s="275"/>
      <c r="AD3" s="275"/>
      <c r="AE3" s="275"/>
    </row>
    <row r="4" spans="1:31" ht="18" customHeight="1" x14ac:dyDescent="0.25">
      <c r="A4" s="159"/>
      <c r="N4" s="206"/>
      <c r="O4" s="5"/>
      <c r="P4" s="159"/>
      <c r="AC4" s="275"/>
      <c r="AD4" s="275"/>
      <c r="AE4" s="275"/>
    </row>
    <row r="5" spans="1:31" ht="18" customHeight="1" x14ac:dyDescent="0.25">
      <c r="A5" s="159"/>
      <c r="N5" s="206"/>
      <c r="O5" s="5"/>
      <c r="P5" s="159"/>
      <c r="AC5" s="275"/>
      <c r="AD5" s="275"/>
      <c r="AE5" s="275"/>
    </row>
    <row r="6" spans="1:31" ht="18" customHeight="1" x14ac:dyDescent="0.25">
      <c r="A6" s="159"/>
      <c r="N6" s="206"/>
      <c r="O6" s="5"/>
      <c r="P6" s="159"/>
      <c r="AC6" s="275"/>
      <c r="AD6" s="275"/>
      <c r="AE6" s="275"/>
    </row>
    <row r="7" spans="1:31" ht="18" customHeight="1" x14ac:dyDescent="0.25">
      <c r="A7" s="159"/>
      <c r="N7" s="206"/>
      <c r="O7" s="5"/>
      <c r="P7" s="159"/>
      <c r="AC7" s="275"/>
      <c r="AD7" s="275"/>
      <c r="AE7" s="275"/>
    </row>
    <row r="8" spans="1:31" ht="18" customHeight="1" x14ac:dyDescent="0.25">
      <c r="A8" s="159"/>
      <c r="N8" s="206"/>
      <c r="O8" s="5"/>
      <c r="P8" s="159"/>
    </row>
    <row r="9" spans="1:31" ht="18" customHeight="1" x14ac:dyDescent="0.25">
      <c r="A9" s="159"/>
      <c r="N9" s="207"/>
      <c r="O9" s="5"/>
      <c r="P9" s="159"/>
    </row>
    <row r="10" spans="1:31" ht="18" customHeight="1" x14ac:dyDescent="0.25">
      <c r="A10" s="159"/>
      <c r="N10" s="207"/>
      <c r="O10" s="5"/>
      <c r="P10" s="159"/>
    </row>
    <row r="11" spans="1:31" ht="18" customHeight="1" x14ac:dyDescent="0.25">
      <c r="A11" s="159"/>
      <c r="N11" s="207"/>
      <c r="O11" s="5"/>
      <c r="P11" s="159"/>
    </row>
    <row r="12" spans="1:31" ht="18" customHeight="1" x14ac:dyDescent="0.25">
      <c r="A12" s="159"/>
      <c r="N12" s="207"/>
      <c r="O12" s="5"/>
      <c r="P12" s="159"/>
    </row>
    <row r="13" spans="1:31" ht="18" customHeight="1" x14ac:dyDescent="0.25">
      <c r="A13" s="159"/>
      <c r="N13" s="206"/>
      <c r="O13" s="5"/>
      <c r="P13" s="159"/>
    </row>
    <row r="14" spans="1:31" ht="24" customHeight="1" thickBot="1" x14ac:dyDescent="0.25">
      <c r="A14" s="105"/>
      <c r="B14" s="268" t="str">
        <f>VORNE_16S!B1</f>
        <v xml:space="preserve">  16 Serien-Liga</v>
      </c>
      <c r="C14" s="268"/>
      <c r="D14" s="268"/>
      <c r="E14" s="268"/>
      <c r="F14" s="268"/>
      <c r="G14" s="268"/>
      <c r="H14" s="268"/>
      <c r="I14" s="268"/>
      <c r="J14" s="269">
        <f>VORNE_16S!J1</f>
        <v>2023</v>
      </c>
      <c r="K14" s="269"/>
      <c r="L14" s="269"/>
      <c r="M14" s="148" t="str">
        <f>VORNE_16S!M1</f>
        <v>A</v>
      </c>
      <c r="N14" s="206"/>
      <c r="O14" s="106">
        <f>VORNE_16S!O1</f>
        <v>2</v>
      </c>
      <c r="P14" s="105"/>
      <c r="Q14" s="268" t="str">
        <f>$B$14</f>
        <v xml:space="preserve">  16 Serien-Liga</v>
      </c>
      <c r="R14" s="268"/>
      <c r="S14" s="268"/>
      <c r="T14" s="268"/>
      <c r="U14" s="268"/>
      <c r="V14" s="268"/>
      <c r="W14" s="268"/>
      <c r="X14" s="268"/>
      <c r="Y14" s="269">
        <f>$J$14</f>
        <v>2023</v>
      </c>
      <c r="Z14" s="269"/>
      <c r="AA14" s="269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A2</v>
      </c>
      <c r="E15" s="110" t="s">
        <v>111</v>
      </c>
      <c r="F15" s="109"/>
      <c r="G15" s="238"/>
      <c r="H15" s="238"/>
      <c r="I15" s="238"/>
      <c r="J15" s="238"/>
      <c r="K15" s="238"/>
      <c r="L15" s="241"/>
      <c r="M15" s="161"/>
      <c r="N15" s="206"/>
      <c r="P15" s="108" t="s">
        <v>110</v>
      </c>
      <c r="Q15" s="109"/>
      <c r="R15" s="109"/>
      <c r="S15" s="110" t="str">
        <f>M14&amp;O14-1</f>
        <v>A1</v>
      </c>
      <c r="T15" s="110" t="s">
        <v>111</v>
      </c>
      <c r="U15" s="109"/>
      <c r="V15" s="238"/>
      <c r="W15" s="238"/>
      <c r="X15" s="238"/>
      <c r="Y15" s="238"/>
      <c r="Z15" s="238"/>
      <c r="AA15" s="241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M16" s="161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  <c r="AB16" s="161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38" t="s">
        <v>135</v>
      </c>
      <c r="B18" s="139">
        <f>VLOOKUP($D$15,'Tischplan_20er_1.-6.'!$4:161,34)</f>
        <v>2</v>
      </c>
      <c r="C18" s="139">
        <f>VLOOKUP($D$15,'Tischplan_20er_1.-6.'!$4:161,35)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6"/>
      <c r="O18" s="144"/>
      <c r="P18" s="138" t="s">
        <v>135</v>
      </c>
      <c r="Q18" s="139">
        <f>VLOOKUP($S$15,'Tischplan_20er_1.-6.'!$4:161,34)</f>
        <v>1</v>
      </c>
      <c r="R18" s="139">
        <f>VLOOKUP($S$15,'Tischplan_20er_1.-6.'!$4:161,35)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15" t="s">
        <v>149</v>
      </c>
      <c r="B19" s="122">
        <f>VLOOKUP($D$15,'Tischplan_20er_1.-6.'!$4:161,36)</f>
        <v>2</v>
      </c>
      <c r="C19" s="122">
        <f>VLOOKUP($D$15,'Tischplan_20er_1.-6.'!$4:161,37)</f>
        <v>2</v>
      </c>
      <c r="D19" s="123"/>
      <c r="E19" s="123"/>
      <c r="F19" s="124"/>
      <c r="G19" s="125"/>
      <c r="H19" s="126"/>
      <c r="I19" s="123"/>
      <c r="J19" s="123"/>
      <c r="K19" s="123"/>
      <c r="L19" s="125"/>
      <c r="M19" s="211"/>
      <c r="N19" s="206"/>
      <c r="O19" s="144"/>
      <c r="P19" s="115" t="s">
        <v>149</v>
      </c>
      <c r="Q19" s="122">
        <f>VLOOKUP($S$15,'Tischplan_20er_1.-6.'!$4:161,36)</f>
        <v>1</v>
      </c>
      <c r="R19" s="122">
        <f>VLOOKUP($S$15,'Tischplan_20er_1.-6.'!$4:161,37)</f>
        <v>2</v>
      </c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15"/>
      <c r="B20" s="122"/>
      <c r="C20" s="122"/>
      <c r="D20" s="123"/>
      <c r="E20" s="123"/>
      <c r="F20" s="124"/>
      <c r="G20" s="125"/>
      <c r="H20" s="126"/>
      <c r="I20" s="123"/>
      <c r="J20" s="123"/>
      <c r="K20" s="123"/>
      <c r="L20" s="125"/>
      <c r="M20" s="211"/>
      <c r="N20" s="206"/>
      <c r="O20" s="144"/>
      <c r="P20" s="115"/>
      <c r="Q20" s="122"/>
      <c r="R20" s="122"/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72"/>
      <c r="B21" s="169"/>
      <c r="C21" s="169"/>
      <c r="D21" s="170"/>
      <c r="E21" s="170"/>
      <c r="F21" s="165"/>
      <c r="G21" s="166"/>
      <c r="H21" s="171"/>
      <c r="I21" s="170"/>
      <c r="J21" s="170"/>
      <c r="K21" s="170"/>
      <c r="L21" s="166"/>
      <c r="M21" s="211"/>
      <c r="N21" s="206"/>
      <c r="P21" s="172"/>
      <c r="Q21" s="169"/>
      <c r="R21" s="169"/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136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136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6" t="s">
        <v>137</v>
      </c>
      <c r="B23" s="239"/>
      <c r="C23" s="267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5"/>
      <c r="P23" s="266" t="s">
        <v>137</v>
      </c>
      <c r="Q23" s="239"/>
      <c r="R23" s="267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152"/>
      <c r="B24" s="153"/>
      <c r="C24" s="153"/>
      <c r="D24" s="109"/>
      <c r="E24" s="109"/>
      <c r="F24" s="109"/>
      <c r="G24" s="109"/>
      <c r="H24" s="109"/>
      <c r="I24" s="109"/>
      <c r="J24" s="109"/>
      <c r="K24" s="109"/>
      <c r="L24" s="109"/>
      <c r="N24" s="206"/>
      <c r="P24" s="152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109"/>
      <c r="C25" s="109"/>
      <c r="D25" s="110" t="str">
        <f>D15</f>
        <v>A2</v>
      </c>
      <c r="E25" s="110" t="s">
        <v>111</v>
      </c>
      <c r="F25" s="109"/>
      <c r="G25" s="238"/>
      <c r="H25" s="239"/>
      <c r="I25" s="239"/>
      <c r="J25" s="239"/>
      <c r="K25" s="239"/>
      <c r="L25" s="240"/>
      <c r="M25" s="210" t="s">
        <v>154</v>
      </c>
      <c r="N25" s="206"/>
      <c r="P25" s="108" t="s">
        <v>110</v>
      </c>
      <c r="Q25" s="109"/>
      <c r="R25" s="109"/>
      <c r="S25" s="110" t="str">
        <f>S15</f>
        <v>A1</v>
      </c>
      <c r="T25" s="110" t="s">
        <v>111</v>
      </c>
      <c r="U25" s="109"/>
      <c r="V25" s="238"/>
      <c r="W25" s="238"/>
      <c r="X25" s="238"/>
      <c r="Y25" s="238"/>
      <c r="Z25" s="238"/>
      <c r="AA25" s="241"/>
      <c r="AB25" s="210" t="s">
        <v>154</v>
      </c>
    </row>
    <row r="26" spans="1:28" ht="18" customHeight="1" x14ac:dyDescent="0.2">
      <c r="A26" s="138"/>
      <c r="B26" s="139"/>
      <c r="C26" s="139"/>
      <c r="D26" s="140"/>
      <c r="E26" s="140"/>
      <c r="F26" s="140"/>
      <c r="G26" s="142"/>
      <c r="H26" s="143"/>
      <c r="I26" s="140"/>
      <c r="J26" s="140"/>
      <c r="K26" s="140"/>
      <c r="L26" s="142"/>
      <c r="M26" s="211"/>
      <c r="N26" s="206"/>
      <c r="P26" s="138"/>
      <c r="Q26" s="139"/>
      <c r="R26" s="139"/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15"/>
      <c r="B27" s="122"/>
      <c r="C27" s="122"/>
      <c r="D27" s="123"/>
      <c r="E27" s="123"/>
      <c r="F27" s="123"/>
      <c r="G27" s="125"/>
      <c r="H27" s="126"/>
      <c r="I27" s="123"/>
      <c r="J27" s="123"/>
      <c r="K27" s="123"/>
      <c r="L27" s="125"/>
      <c r="M27" s="211"/>
      <c r="N27" s="206"/>
      <c r="P27" s="115"/>
      <c r="Q27" s="122"/>
      <c r="R27" s="122"/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15" t="s">
        <v>150</v>
      </c>
      <c r="B28" s="122">
        <f>VLOOKUP($D$15,'Tischplan_20er_1.-6.'!$4:166,46)</f>
        <v>3</v>
      </c>
      <c r="C28" s="122">
        <f>VLOOKUP($D$15,'Tischplan_20er_1.-6.'!$4:166,47)</f>
        <v>4</v>
      </c>
      <c r="D28" s="123"/>
      <c r="E28" s="123"/>
      <c r="F28" s="123"/>
      <c r="G28" s="125"/>
      <c r="H28" s="126"/>
      <c r="I28" s="123"/>
      <c r="J28" s="123"/>
      <c r="K28" s="123"/>
      <c r="L28" s="125"/>
      <c r="M28" s="211"/>
      <c r="N28" s="206"/>
      <c r="P28" s="115" t="s">
        <v>150</v>
      </c>
      <c r="Q28" s="122">
        <f>VLOOKUP($S$15,'Tischplan_20er_1.-6.'!$4:166,46)</f>
        <v>5</v>
      </c>
      <c r="R28" s="122">
        <f>VLOOKUP($S$15,'Tischplan_20er_1.-6.'!$4:166,47)</f>
        <v>3</v>
      </c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72" t="s">
        <v>151</v>
      </c>
      <c r="B29" s="169">
        <f>VLOOKUP($D$15,'Tischplan_20er_1.-6.'!$4:166,48)</f>
        <v>3</v>
      </c>
      <c r="C29" s="169">
        <f>VLOOKUP($D$15,'Tischplan_20er_1.-6.'!$4:166,49)</f>
        <v>3</v>
      </c>
      <c r="D29" s="170"/>
      <c r="E29" s="170"/>
      <c r="F29" s="170"/>
      <c r="G29" s="166"/>
      <c r="H29" s="171"/>
      <c r="I29" s="170"/>
      <c r="J29" s="170"/>
      <c r="K29" s="170"/>
      <c r="L29" s="166"/>
      <c r="M29" s="211"/>
      <c r="N29" s="206"/>
      <c r="P29" s="172" t="s">
        <v>151</v>
      </c>
      <c r="Q29" s="169">
        <f>VLOOKUP($S$15,'Tischplan_20er_1.-6.'!$4:166,48)</f>
        <v>4</v>
      </c>
      <c r="R29" s="169">
        <f>VLOOKUP($S$15,'Tischplan_20er_1.-6.'!$4:166,49)</f>
        <v>4</v>
      </c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139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M30" s="157"/>
      <c r="N30" s="206"/>
      <c r="P30" s="127" t="s">
        <v>139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06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16 Serien-Liga wird freundlich unterstützt von:</v>
      </c>
      <c r="N32" s="206"/>
      <c r="P32" s="183" t="str">
        <f>"Die "&amp;$B$14&amp;" wird freundlich unterstützt von:"</f>
        <v>Die   16 Serien-Liga wird freundlich unterstützt von:</v>
      </c>
    </row>
    <row r="33" spans="1:31" ht="18" customHeight="1" x14ac:dyDescent="0.25">
      <c r="A33" s="159"/>
      <c r="N33" s="206"/>
      <c r="O33" s="5"/>
      <c r="P33" s="159"/>
      <c r="AC33" s="273" t="s">
        <v>158</v>
      </c>
      <c r="AD33" s="274"/>
      <c r="AE33" s="274"/>
    </row>
    <row r="34" spans="1:31" ht="18" customHeight="1" x14ac:dyDescent="0.25">
      <c r="A34" s="159"/>
      <c r="N34" s="206"/>
      <c r="O34" s="5"/>
      <c r="P34" s="159"/>
      <c r="AC34" s="275"/>
      <c r="AD34" s="275"/>
      <c r="AE34" s="275"/>
    </row>
    <row r="35" spans="1:31" ht="18" customHeight="1" x14ac:dyDescent="0.25">
      <c r="A35" s="159"/>
      <c r="N35" s="206"/>
      <c r="O35" s="5"/>
      <c r="P35" s="159"/>
      <c r="AC35" s="275"/>
      <c r="AD35" s="275"/>
      <c r="AE35" s="275"/>
    </row>
    <row r="36" spans="1:31" ht="18" customHeight="1" x14ac:dyDescent="0.25">
      <c r="A36" s="159"/>
      <c r="N36" s="207"/>
      <c r="O36" s="5"/>
      <c r="P36" s="159"/>
      <c r="AC36" s="275"/>
      <c r="AD36" s="275"/>
      <c r="AE36" s="275"/>
    </row>
    <row r="37" spans="1:31" ht="18" customHeight="1" x14ac:dyDescent="0.25">
      <c r="A37" s="159"/>
      <c r="N37" s="207"/>
      <c r="O37" s="5"/>
      <c r="P37" s="159"/>
      <c r="AC37" s="275"/>
      <c r="AD37" s="275"/>
      <c r="AE37" s="275"/>
    </row>
    <row r="38" spans="1:31" ht="18" customHeight="1" x14ac:dyDescent="0.25">
      <c r="A38" s="159"/>
      <c r="N38" s="207"/>
      <c r="O38" s="5"/>
      <c r="P38" s="159"/>
      <c r="AC38" s="275"/>
      <c r="AD38" s="275"/>
      <c r="AE38" s="275"/>
    </row>
    <row r="39" spans="1:31" ht="18" customHeight="1" x14ac:dyDescent="0.25">
      <c r="A39" s="159"/>
      <c r="N39" s="207"/>
      <c r="O39" s="5"/>
      <c r="P39" s="159"/>
    </row>
    <row r="40" spans="1:31" ht="18" customHeight="1" x14ac:dyDescent="0.25">
      <c r="A40" s="159"/>
      <c r="N40" s="206"/>
      <c r="O40" s="5"/>
      <c r="P40" s="159"/>
    </row>
    <row r="41" spans="1:31" ht="18" customHeight="1" x14ac:dyDescent="0.25">
      <c r="A41" s="159"/>
      <c r="N41" s="206"/>
      <c r="O41" s="5"/>
      <c r="P41" s="159"/>
    </row>
    <row r="42" spans="1:31" ht="18" customHeight="1" x14ac:dyDescent="0.25">
      <c r="A42" s="159"/>
      <c r="N42" s="206"/>
      <c r="O42" s="5"/>
      <c r="P42" s="159"/>
    </row>
    <row r="43" spans="1:31" ht="18" customHeight="1" x14ac:dyDescent="0.25">
      <c r="A43" s="159"/>
      <c r="N43" s="150"/>
      <c r="P43" s="159"/>
    </row>
    <row r="44" spans="1:31" ht="18" customHeight="1" x14ac:dyDescent="0.25">
      <c r="A44" s="159"/>
      <c r="N44" s="205"/>
      <c r="P44" s="159"/>
    </row>
    <row r="45" spans="1:31" ht="24" customHeight="1" thickBot="1" x14ac:dyDescent="0.25">
      <c r="A45" s="105"/>
      <c r="B45" s="268" t="str">
        <f>$B$14</f>
        <v xml:space="preserve">  16 Serien-Liga</v>
      </c>
      <c r="C45" s="268"/>
      <c r="D45" s="268"/>
      <c r="E45" s="268"/>
      <c r="F45" s="268"/>
      <c r="G45" s="268"/>
      <c r="H45" s="268"/>
      <c r="I45" s="268"/>
      <c r="J45" s="269">
        <f>$J$14</f>
        <v>2023</v>
      </c>
      <c r="K45" s="269"/>
      <c r="L45" s="269"/>
      <c r="M45" s="148" t="str">
        <f>M14</f>
        <v>A</v>
      </c>
      <c r="N45" s="206"/>
      <c r="O45" s="106">
        <f>O14+2</f>
        <v>4</v>
      </c>
      <c r="P45" s="105"/>
      <c r="Q45" s="268" t="str">
        <f>$B$14</f>
        <v xml:space="preserve">  16 Serien-Liga</v>
      </c>
      <c r="R45" s="268"/>
      <c r="S45" s="268"/>
      <c r="T45" s="268"/>
      <c r="U45" s="268"/>
      <c r="V45" s="268"/>
      <c r="W45" s="268"/>
      <c r="X45" s="268"/>
      <c r="Y45" s="269">
        <f>$J$14</f>
        <v>2023</v>
      </c>
      <c r="Z45" s="269"/>
      <c r="AA45" s="269"/>
    </row>
    <row r="46" spans="1:31" ht="18" customHeight="1" thickBot="1" x14ac:dyDescent="0.3">
      <c r="A46" s="108" t="s">
        <v>110</v>
      </c>
      <c r="B46" s="109"/>
      <c r="C46" s="109"/>
      <c r="D46" s="110" t="str">
        <f>M45&amp;O45</f>
        <v>A4</v>
      </c>
      <c r="E46" s="110" t="s">
        <v>111</v>
      </c>
      <c r="F46" s="109"/>
      <c r="G46" s="238"/>
      <c r="H46" s="239"/>
      <c r="I46" s="239"/>
      <c r="J46" s="239"/>
      <c r="K46" s="239"/>
      <c r="L46" s="240"/>
      <c r="M46" s="161"/>
      <c r="N46" s="206"/>
      <c r="P46" s="108" t="s">
        <v>110</v>
      </c>
      <c r="Q46" s="109"/>
      <c r="R46" s="109"/>
      <c r="S46" s="110" t="str">
        <f>M45&amp;O45-1</f>
        <v>A3</v>
      </c>
      <c r="T46" s="110" t="s">
        <v>111</v>
      </c>
      <c r="U46" s="109"/>
      <c r="V46" s="238"/>
      <c r="W46" s="238"/>
      <c r="X46" s="238"/>
      <c r="Y46" s="238"/>
      <c r="Z46" s="238"/>
      <c r="AA46" s="241"/>
    </row>
    <row r="47" spans="1:31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5" t="s">
        <v>118</v>
      </c>
      <c r="I47" s="246"/>
      <c r="J47" s="246"/>
      <c r="K47" s="246"/>
      <c r="L47" s="247"/>
      <c r="M47" s="161"/>
      <c r="N47" s="206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5" t="s">
        <v>118</v>
      </c>
      <c r="X47" s="246"/>
      <c r="Y47" s="246"/>
      <c r="Z47" s="246"/>
      <c r="AA47" s="247"/>
    </row>
    <row r="48" spans="1:31" ht="18" customHeight="1" thickBot="1" x14ac:dyDescent="0.25">
      <c r="A48" s="266" t="s">
        <v>134</v>
      </c>
      <c r="B48" s="239"/>
      <c r="C48" s="267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6"/>
      <c r="O48" s="144"/>
      <c r="P48" s="266" t="s">
        <v>134</v>
      </c>
      <c r="Q48" s="239"/>
      <c r="R48" s="267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38" t="s">
        <v>135</v>
      </c>
      <c r="B49" s="139">
        <f>VLOOKUP($D$46,'Tischplan_20er_1.-6.'!$4:192,34)</f>
        <v>4</v>
      </c>
      <c r="C49" s="139">
        <f>VLOOKUP($D$46,'Tischplan_20er_1.-6.'!$4:192,35)</f>
        <v>1</v>
      </c>
      <c r="D49" s="140"/>
      <c r="E49" s="140"/>
      <c r="F49" s="141"/>
      <c r="G49" s="142"/>
      <c r="H49" s="143"/>
      <c r="I49" s="140"/>
      <c r="J49" s="140"/>
      <c r="K49" s="140"/>
      <c r="L49" s="142"/>
      <c r="M49" s="211"/>
      <c r="N49" s="206"/>
      <c r="O49" s="144"/>
      <c r="P49" s="138" t="s">
        <v>135</v>
      </c>
      <c r="Q49" s="139">
        <f>VLOOKUP($S$46,'Tischplan_20er_1.-6.'!$4:192,34)</f>
        <v>3</v>
      </c>
      <c r="R49" s="139">
        <f>VLOOKUP($S$46,'Tischplan_20er_1.-6.'!$4:192,35)</f>
        <v>1</v>
      </c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15" t="s">
        <v>149</v>
      </c>
      <c r="B50" s="122">
        <f>VLOOKUP($D$46,'Tischplan_20er_1.-6.'!$4:192,36)</f>
        <v>4</v>
      </c>
      <c r="C50" s="122">
        <f>VLOOKUP($D$46,'Tischplan_20er_1.-6.'!$4:192,37)</f>
        <v>2</v>
      </c>
      <c r="D50" s="123"/>
      <c r="E50" s="123"/>
      <c r="F50" s="124"/>
      <c r="G50" s="125"/>
      <c r="H50" s="126"/>
      <c r="I50" s="123"/>
      <c r="J50" s="123"/>
      <c r="K50" s="123"/>
      <c r="L50" s="125"/>
      <c r="M50" s="211"/>
      <c r="N50" s="206"/>
      <c r="O50" s="144"/>
      <c r="P50" s="115" t="s">
        <v>149</v>
      </c>
      <c r="Q50" s="122">
        <f>VLOOKUP($S$46,'Tischplan_20er_1.-6.'!$4:192,36)</f>
        <v>3</v>
      </c>
      <c r="R50" s="122">
        <f>VLOOKUP($S$46,'Tischplan_20er_1.-6.'!$4:192,37)</f>
        <v>2</v>
      </c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15"/>
      <c r="B51" s="122"/>
      <c r="C51" s="122"/>
      <c r="D51" s="123"/>
      <c r="E51" s="123"/>
      <c r="F51" s="124"/>
      <c r="G51" s="125"/>
      <c r="H51" s="126"/>
      <c r="I51" s="123"/>
      <c r="J51" s="123"/>
      <c r="K51" s="123"/>
      <c r="L51" s="125"/>
      <c r="M51" s="211"/>
      <c r="N51" s="207"/>
      <c r="O51" s="144"/>
      <c r="P51" s="115"/>
      <c r="Q51" s="122"/>
      <c r="R51" s="122"/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72"/>
      <c r="B52" s="169"/>
      <c r="C52" s="169"/>
      <c r="D52" s="170"/>
      <c r="E52" s="170"/>
      <c r="F52" s="165"/>
      <c r="G52" s="166"/>
      <c r="H52" s="171"/>
      <c r="I52" s="170"/>
      <c r="J52" s="170"/>
      <c r="K52" s="170"/>
      <c r="L52" s="166"/>
      <c r="M52" s="211"/>
      <c r="N52" s="207"/>
      <c r="P52" s="172"/>
      <c r="Q52" s="169"/>
      <c r="R52" s="169"/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136</v>
      </c>
      <c r="B53" s="135"/>
      <c r="C53" s="135"/>
      <c r="D53" s="135"/>
      <c r="E53" s="135"/>
      <c r="F53" s="145"/>
      <c r="G53" s="136"/>
      <c r="H53" s="137"/>
      <c r="I53" s="135"/>
      <c r="J53" s="135"/>
      <c r="K53" s="135"/>
      <c r="L53" s="136"/>
      <c r="N53" s="207"/>
      <c r="P53" s="127" t="s">
        <v>136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6" t="s">
        <v>137</v>
      </c>
      <c r="B54" s="239"/>
      <c r="C54" s="267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7"/>
      <c r="P54" s="266" t="s">
        <v>137</v>
      </c>
      <c r="Q54" s="239"/>
      <c r="R54" s="267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152"/>
      <c r="B55" s="153"/>
      <c r="C55" s="153"/>
      <c r="D55" s="109"/>
      <c r="E55" s="109"/>
      <c r="F55" s="109"/>
      <c r="G55" s="109"/>
      <c r="H55" s="109"/>
      <c r="I55" s="109"/>
      <c r="J55" s="109"/>
      <c r="K55" s="109"/>
      <c r="L55" s="109"/>
      <c r="N55" s="206"/>
      <c r="P55" s="152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109"/>
      <c r="C56" s="109"/>
      <c r="D56" s="110" t="str">
        <f>D46</f>
        <v>A4</v>
      </c>
      <c r="E56" s="110" t="s">
        <v>111</v>
      </c>
      <c r="F56" s="109"/>
      <c r="G56" s="238"/>
      <c r="H56" s="239"/>
      <c r="I56" s="239"/>
      <c r="J56" s="239"/>
      <c r="K56" s="239"/>
      <c r="L56" s="240"/>
      <c r="M56" s="210" t="s">
        <v>154</v>
      </c>
      <c r="N56" s="206"/>
      <c r="P56" s="108" t="s">
        <v>110</v>
      </c>
      <c r="Q56" s="109"/>
      <c r="R56" s="109"/>
      <c r="S56" s="110" t="str">
        <f>S46</f>
        <v>A3</v>
      </c>
      <c r="T56" s="110" t="s">
        <v>111</v>
      </c>
      <c r="U56" s="109"/>
      <c r="V56" s="238"/>
      <c r="W56" s="238"/>
      <c r="X56" s="238"/>
      <c r="Y56" s="238"/>
      <c r="Z56" s="238"/>
      <c r="AA56" s="241"/>
      <c r="AB56" s="210" t="s">
        <v>154</v>
      </c>
    </row>
    <row r="57" spans="1:28" ht="18" customHeight="1" x14ac:dyDescent="0.2">
      <c r="A57" s="138"/>
      <c r="B57" s="139"/>
      <c r="C57" s="139"/>
      <c r="D57" s="140"/>
      <c r="E57" s="140"/>
      <c r="F57" s="140"/>
      <c r="G57" s="142"/>
      <c r="H57" s="143"/>
      <c r="I57" s="140"/>
      <c r="J57" s="140"/>
      <c r="K57" s="140"/>
      <c r="L57" s="142"/>
      <c r="M57" s="211"/>
      <c r="N57" s="206"/>
      <c r="P57" s="138"/>
      <c r="Q57" s="139"/>
      <c r="R57" s="139"/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15"/>
      <c r="B58" s="122"/>
      <c r="C58" s="122"/>
      <c r="D58" s="123"/>
      <c r="E58" s="123"/>
      <c r="F58" s="123"/>
      <c r="G58" s="125"/>
      <c r="H58" s="126"/>
      <c r="I58" s="123"/>
      <c r="J58" s="123"/>
      <c r="K58" s="123"/>
      <c r="L58" s="125"/>
      <c r="M58" s="211"/>
      <c r="N58" s="206"/>
      <c r="P58" s="115"/>
      <c r="Q58" s="122"/>
      <c r="R58" s="122"/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15" t="s">
        <v>150</v>
      </c>
      <c r="B59" s="122">
        <f>VLOOKUP($D$46,'Tischplan_20er_1.-6.'!$4:197,46)</f>
        <v>4</v>
      </c>
      <c r="C59" s="122">
        <f>VLOOKUP($D$46,'Tischplan_20er_1.-6.'!$4:197,47)</f>
        <v>2</v>
      </c>
      <c r="D59" s="123"/>
      <c r="E59" s="123"/>
      <c r="F59" s="123"/>
      <c r="G59" s="125"/>
      <c r="H59" s="126"/>
      <c r="I59" s="123"/>
      <c r="J59" s="123"/>
      <c r="K59" s="123"/>
      <c r="L59" s="125"/>
      <c r="M59" s="211"/>
      <c r="N59" s="206"/>
      <c r="P59" s="115" t="s">
        <v>150</v>
      </c>
      <c r="Q59" s="122">
        <f>VLOOKUP($S$46,'Tischplan_20er_1.-6.'!$4:197,46)</f>
        <v>1</v>
      </c>
      <c r="R59" s="122">
        <f>VLOOKUP($S$46,'Tischplan_20er_1.-6.'!$4:197,47)</f>
        <v>1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72" t="s">
        <v>151</v>
      </c>
      <c r="B60" s="169">
        <f>VLOOKUP($D$46,'Tischplan_20er_1.-6.'!$4:197,48)</f>
        <v>1</v>
      </c>
      <c r="C60" s="169">
        <f>VLOOKUP($D$46,'Tischplan_20er_1.-6.'!$4:197,49)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N60" s="206"/>
      <c r="P60" s="172" t="s">
        <v>151</v>
      </c>
      <c r="Q60" s="169">
        <f>VLOOKUP($S$46,'Tischplan_20er_1.-6.'!$4:197,48)</f>
        <v>2</v>
      </c>
      <c r="R60" s="169">
        <f>VLOOKUP($S$46,'Tischplan_20er_1.-6.'!$4:197,49)</f>
        <v>2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139</v>
      </c>
      <c r="B61" s="135"/>
      <c r="C61" s="135"/>
      <c r="D61" s="135"/>
      <c r="E61" s="135"/>
      <c r="F61" s="135"/>
      <c r="G61" s="136"/>
      <c r="H61" s="137"/>
      <c r="I61" s="135"/>
      <c r="J61" s="135"/>
      <c r="K61" s="135"/>
      <c r="L61" s="136"/>
      <c r="M61" s="160"/>
      <c r="N61" s="206"/>
      <c r="P61" s="127" t="s">
        <v>139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06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  <row r="63" spans="1:28" ht="18" customHeight="1" x14ac:dyDescent="0.2">
      <c r="M63" s="186"/>
      <c r="N63" s="186"/>
      <c r="O63" s="186"/>
    </row>
    <row r="64" spans="1:28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</sheetData>
  <sheetProtection sheet="1" objects="1" scenarios="1"/>
  <mergeCells count="30">
    <mergeCell ref="B14:I14"/>
    <mergeCell ref="J14:L14"/>
    <mergeCell ref="Q14:X14"/>
    <mergeCell ref="Y14:AA14"/>
    <mergeCell ref="G15:L15"/>
    <mergeCell ref="V15:AA15"/>
    <mergeCell ref="Q45:X45"/>
    <mergeCell ref="Y45:AA45"/>
    <mergeCell ref="H16:L16"/>
    <mergeCell ref="W16:AA16"/>
    <mergeCell ref="A17:C17"/>
    <mergeCell ref="P17:R17"/>
    <mergeCell ref="A23:C23"/>
    <mergeCell ref="P23:R23"/>
    <mergeCell ref="AC2:AE7"/>
    <mergeCell ref="AC33:AE38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  <mergeCell ref="G25:L25"/>
    <mergeCell ref="V25:AA25"/>
    <mergeCell ref="B45:I45"/>
    <mergeCell ref="J45:L45"/>
  </mergeCells>
  <pageMargins left="0.59055118110236227" right="0" top="0.39370078740157483" bottom="0" header="0" footer="0"/>
  <pageSetup paperSize="9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34FB-DAF6-4749-9BDA-25D1CFF4E430}">
  <sheetPr>
    <tabColor theme="5" tint="0.39997558519241921"/>
  </sheetPr>
  <dimension ref="A1:AE62"/>
  <sheetViews>
    <sheetView workbookViewId="0">
      <selection activeCell="AC18" sqref="AC18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31" ht="21" customHeight="1" x14ac:dyDescent="0.2">
      <c r="A1" s="183" t="str">
        <f>"Die "&amp;$B$14&amp;" wird freundlich unterstützt von:"</f>
        <v>Die   16 Serien-Liga wird freundlich unterstützt von:</v>
      </c>
      <c r="M1" s="160"/>
      <c r="N1" s="160"/>
      <c r="O1" s="5"/>
      <c r="P1" s="183" t="str">
        <f>"Die "&amp;$B$14&amp;" wird freundlich unterstützt von:"</f>
        <v>Die   16 Serien-Liga wird freundlich unterstützt von:</v>
      </c>
    </row>
    <row r="2" spans="1:31" ht="18" customHeight="1" x14ac:dyDescent="0.25">
      <c r="A2" s="159"/>
      <c r="O2" s="5"/>
      <c r="P2" s="159"/>
      <c r="AC2" s="273" t="s">
        <v>158</v>
      </c>
      <c r="AD2" s="274"/>
      <c r="AE2" s="274"/>
    </row>
    <row r="3" spans="1:31" ht="18" customHeight="1" x14ac:dyDescent="0.25">
      <c r="A3" s="159"/>
      <c r="O3" s="5"/>
      <c r="P3" s="159"/>
      <c r="AC3" s="275"/>
      <c r="AD3" s="275"/>
      <c r="AE3" s="275"/>
    </row>
    <row r="4" spans="1:31" ht="18" customHeight="1" x14ac:dyDescent="0.25">
      <c r="A4" s="159"/>
      <c r="O4" s="5"/>
      <c r="P4" s="159"/>
      <c r="AC4" s="275"/>
      <c r="AD4" s="275"/>
      <c r="AE4" s="275"/>
    </row>
    <row r="5" spans="1:31" ht="18" customHeight="1" x14ac:dyDescent="0.25">
      <c r="A5" s="159"/>
      <c r="N5" s="204"/>
      <c r="O5" s="5"/>
      <c r="P5" s="159"/>
      <c r="AC5" s="275"/>
      <c r="AD5" s="275"/>
      <c r="AE5" s="275"/>
    </row>
    <row r="6" spans="1:31" ht="18" customHeight="1" x14ac:dyDescent="0.25">
      <c r="A6" s="159"/>
      <c r="N6" s="205"/>
      <c r="O6" s="5"/>
      <c r="P6" s="159"/>
      <c r="AC6" s="275"/>
      <c r="AD6" s="275"/>
      <c r="AE6" s="275"/>
    </row>
    <row r="7" spans="1:31" ht="18" customHeight="1" x14ac:dyDescent="0.25">
      <c r="A7" s="159"/>
      <c r="N7" s="206"/>
      <c r="O7" s="5"/>
      <c r="P7" s="159"/>
      <c r="AC7" s="275"/>
      <c r="AD7" s="275"/>
      <c r="AE7" s="275"/>
    </row>
    <row r="8" spans="1:31" ht="18" customHeight="1" x14ac:dyDescent="0.25">
      <c r="A8" s="159"/>
      <c r="N8" s="206"/>
      <c r="O8" s="5"/>
      <c r="P8" s="159"/>
    </row>
    <row r="9" spans="1:31" ht="18" customHeight="1" x14ac:dyDescent="0.25">
      <c r="A9" s="159"/>
      <c r="N9" s="206"/>
      <c r="O9" s="5"/>
      <c r="P9" s="159"/>
    </row>
    <row r="10" spans="1:31" ht="18" customHeight="1" x14ac:dyDescent="0.25">
      <c r="A10" s="159"/>
      <c r="N10" s="206"/>
      <c r="O10" s="5"/>
      <c r="P10" s="159"/>
    </row>
    <row r="11" spans="1:31" ht="18" customHeight="1" x14ac:dyDescent="0.25">
      <c r="A11" s="159"/>
      <c r="N11" s="206"/>
      <c r="O11" s="5"/>
      <c r="P11" s="159"/>
    </row>
    <row r="12" spans="1:31" ht="18" customHeight="1" x14ac:dyDescent="0.25">
      <c r="A12" s="159"/>
      <c r="N12" s="206"/>
      <c r="O12" s="5"/>
      <c r="P12" s="159"/>
    </row>
    <row r="13" spans="1:31" ht="18" customHeight="1" x14ac:dyDescent="0.25">
      <c r="A13" s="159"/>
      <c r="N13" s="207"/>
      <c r="O13" s="5"/>
      <c r="P13" s="159"/>
    </row>
    <row r="14" spans="1:31" ht="24" customHeight="1" thickBot="1" x14ac:dyDescent="0.25">
      <c r="A14" s="105"/>
      <c r="B14" s="268" t="str">
        <f>VORNE_16S!B1</f>
        <v xml:space="preserve">  16 Serien-Liga</v>
      </c>
      <c r="C14" s="268"/>
      <c r="D14" s="268"/>
      <c r="E14" s="268"/>
      <c r="F14" s="268"/>
      <c r="G14" s="268"/>
      <c r="H14" s="268"/>
      <c r="I14" s="268"/>
      <c r="J14" s="269">
        <f>VORNE_16S!J1</f>
        <v>2023</v>
      </c>
      <c r="K14" s="269"/>
      <c r="L14" s="269"/>
      <c r="M14" s="148" t="str">
        <f>VORNE_16S!M1</f>
        <v>A</v>
      </c>
      <c r="N14" s="207"/>
      <c r="O14" s="106">
        <f>VORNE_16S!O1</f>
        <v>2</v>
      </c>
      <c r="P14" s="105"/>
      <c r="Q14" s="268" t="str">
        <f>$B$14</f>
        <v xml:space="preserve">  16 Serien-Liga</v>
      </c>
      <c r="R14" s="268"/>
      <c r="S14" s="268"/>
      <c r="T14" s="268"/>
      <c r="U14" s="268"/>
      <c r="V14" s="268"/>
      <c r="W14" s="268"/>
      <c r="X14" s="268"/>
      <c r="Y14" s="269">
        <f>$J$14</f>
        <v>2023</v>
      </c>
      <c r="Z14" s="269"/>
      <c r="AA14" s="269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A2</v>
      </c>
      <c r="E15" s="110" t="s">
        <v>111</v>
      </c>
      <c r="F15" s="109"/>
      <c r="G15" s="238"/>
      <c r="H15" s="238"/>
      <c r="I15" s="238"/>
      <c r="J15" s="238"/>
      <c r="K15" s="238"/>
      <c r="L15" s="241"/>
      <c r="N15" s="207"/>
      <c r="O15" s="216">
        <f>VORNE_16S!O1</f>
        <v>2</v>
      </c>
      <c r="P15" s="108" t="s">
        <v>110</v>
      </c>
      <c r="Q15" s="109"/>
      <c r="R15" s="109"/>
      <c r="S15" s="110" t="str">
        <f>M14&amp;O14-1</f>
        <v>A1</v>
      </c>
      <c r="T15" s="110" t="s">
        <v>111</v>
      </c>
      <c r="U15" s="109"/>
      <c r="V15" s="238"/>
      <c r="W15" s="238"/>
      <c r="X15" s="238"/>
      <c r="Y15" s="238"/>
      <c r="Z15" s="238"/>
      <c r="AA15" s="241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N16" s="207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N17" s="206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</row>
    <row r="18" spans="1:28" ht="18" customHeight="1" x14ac:dyDescent="0.2">
      <c r="A18" s="138"/>
      <c r="B18" s="139"/>
      <c r="C18" s="139"/>
      <c r="D18" s="140"/>
      <c r="E18" s="140"/>
      <c r="F18" s="140"/>
      <c r="G18" s="142"/>
      <c r="H18" s="143"/>
      <c r="I18" s="140"/>
      <c r="J18" s="140"/>
      <c r="K18" s="140"/>
      <c r="L18" s="142"/>
      <c r="N18" s="206"/>
      <c r="P18" s="138"/>
      <c r="Q18" s="139"/>
      <c r="R18" s="139"/>
      <c r="S18" s="140"/>
      <c r="T18" s="140"/>
      <c r="U18" s="140"/>
      <c r="V18" s="142"/>
      <c r="W18" s="143"/>
      <c r="X18" s="140"/>
      <c r="Y18" s="140"/>
      <c r="Z18" s="140"/>
      <c r="AA18" s="142"/>
    </row>
    <row r="19" spans="1:28" ht="18" customHeight="1" x14ac:dyDescent="0.2">
      <c r="A19" s="115"/>
      <c r="B19" s="122"/>
      <c r="C19" s="122"/>
      <c r="D19" s="123"/>
      <c r="E19" s="123"/>
      <c r="F19" s="123"/>
      <c r="G19" s="125"/>
      <c r="H19" s="126"/>
      <c r="I19" s="123"/>
      <c r="J19" s="123"/>
      <c r="K19" s="123"/>
      <c r="L19" s="125"/>
      <c r="M19" s="210" t="s">
        <v>154</v>
      </c>
      <c r="N19" s="205"/>
      <c r="P19" s="115"/>
      <c r="Q19" s="122"/>
      <c r="R19" s="122"/>
      <c r="S19" s="123"/>
      <c r="T19" s="123"/>
      <c r="U19" s="123"/>
      <c r="V19" s="125"/>
      <c r="W19" s="126"/>
      <c r="X19" s="123"/>
      <c r="Y19" s="123"/>
      <c r="Z19" s="123"/>
      <c r="AA19" s="125"/>
      <c r="AB19" s="210" t="s">
        <v>154</v>
      </c>
    </row>
    <row r="20" spans="1:28" ht="18" customHeight="1" x14ac:dyDescent="0.2">
      <c r="A20" s="115" t="s">
        <v>150</v>
      </c>
      <c r="B20" s="122">
        <f>VLOOKUP($D$15,'Tischplan_20er_1.-6.'!$4:158,46)</f>
        <v>3</v>
      </c>
      <c r="C20" s="122">
        <f>VLOOKUP($D$15,'Tischplan_20er_1.-6.'!$4:158,47)</f>
        <v>4</v>
      </c>
      <c r="D20" s="123"/>
      <c r="E20" s="123"/>
      <c r="F20" s="123"/>
      <c r="G20" s="125"/>
      <c r="H20" s="126"/>
      <c r="I20" s="123"/>
      <c r="J20" s="123"/>
      <c r="K20" s="123"/>
      <c r="L20" s="125"/>
      <c r="M20" s="211"/>
      <c r="N20" s="206"/>
      <c r="P20" s="115" t="s">
        <v>150</v>
      </c>
      <c r="Q20" s="122">
        <f>VLOOKUP($S$15,'Tischplan_20er_1.-6.'!$4:158,46)</f>
        <v>5</v>
      </c>
      <c r="R20" s="122">
        <f>VLOOKUP($S$15,'Tischplan_20er_1.-6.'!$4:158,47)</f>
        <v>3</v>
      </c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72" t="s">
        <v>151</v>
      </c>
      <c r="B21" s="169">
        <f>VLOOKUP($D$15,'Tischplan_20er_1.-6.'!$4:158,48)</f>
        <v>3</v>
      </c>
      <c r="C21" s="169">
        <f>VLOOKUP($D$15,'Tischplan_20er_1.-6.'!$4:158,49)</f>
        <v>3</v>
      </c>
      <c r="D21" s="170"/>
      <c r="E21" s="170"/>
      <c r="F21" s="170"/>
      <c r="G21" s="166"/>
      <c r="H21" s="171"/>
      <c r="I21" s="170"/>
      <c r="J21" s="170"/>
      <c r="K21" s="170"/>
      <c r="L21" s="166"/>
      <c r="M21" s="211"/>
      <c r="N21" s="206"/>
      <c r="P21" s="172" t="s">
        <v>151</v>
      </c>
      <c r="Q21" s="169">
        <f>VLOOKUP($S$15,'Tischplan_20er_1.-6.'!$4:158,48)</f>
        <v>4</v>
      </c>
      <c r="R21" s="169">
        <f>VLOOKUP($S$15,'Tischplan_20er_1.-6.'!$4:158,49)</f>
        <v>4</v>
      </c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139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139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6" t="s">
        <v>153</v>
      </c>
      <c r="B23" s="239"/>
      <c r="C23" s="267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6" t="s">
        <v>153</v>
      </c>
      <c r="Q23" s="239"/>
      <c r="R23" s="267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152"/>
      <c r="B24" s="153"/>
      <c r="C24" s="153"/>
      <c r="D24" s="109"/>
      <c r="E24" s="109"/>
      <c r="F24" s="109"/>
      <c r="G24" s="109"/>
      <c r="H24" s="109"/>
      <c r="I24" s="109"/>
      <c r="J24" s="109"/>
      <c r="K24" s="109"/>
      <c r="L24" s="109"/>
      <c r="N24" s="206"/>
      <c r="P24" s="152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109"/>
      <c r="C25" s="109"/>
      <c r="D25" s="110" t="str">
        <f>D15</f>
        <v>A2</v>
      </c>
      <c r="E25" s="110" t="s">
        <v>111</v>
      </c>
      <c r="F25" s="109"/>
      <c r="G25" s="238"/>
      <c r="H25" s="239"/>
      <c r="I25" s="239"/>
      <c r="J25" s="239"/>
      <c r="K25" s="239"/>
      <c r="L25" s="240"/>
      <c r="M25" s="210" t="s">
        <v>154</v>
      </c>
      <c r="N25" s="206"/>
      <c r="P25" s="108" t="s">
        <v>110</v>
      </c>
      <c r="Q25" s="109"/>
      <c r="R25" s="109"/>
      <c r="S25" s="110" t="str">
        <f>S15</f>
        <v>A1</v>
      </c>
      <c r="T25" s="110" t="s">
        <v>111</v>
      </c>
      <c r="U25" s="109"/>
      <c r="V25" s="238"/>
      <c r="W25" s="238"/>
      <c r="X25" s="238"/>
      <c r="Y25" s="238"/>
      <c r="Z25" s="238"/>
      <c r="AA25" s="241"/>
      <c r="AB25" s="210" t="s">
        <v>154</v>
      </c>
    </row>
    <row r="26" spans="1:28" ht="18" customHeight="1" x14ac:dyDescent="0.2">
      <c r="A26" s="138" t="s">
        <v>135</v>
      </c>
      <c r="B26" s="139">
        <f>VLOOKUP($D$15,'Tischplan_20er_1.-6.'!$4:169,34)</f>
        <v>2</v>
      </c>
      <c r="C26" s="139">
        <f>VLOOKUP($D$15,'Tischplan_20er_1.-6.'!$4:169,35)</f>
        <v>1</v>
      </c>
      <c r="D26" s="140"/>
      <c r="E26" s="140"/>
      <c r="F26" s="141"/>
      <c r="G26" s="142"/>
      <c r="H26" s="143"/>
      <c r="I26" s="140"/>
      <c r="J26" s="140"/>
      <c r="K26" s="140"/>
      <c r="L26" s="142"/>
      <c r="M26" s="211"/>
      <c r="N26" s="206"/>
      <c r="O26" s="144"/>
      <c r="P26" s="138" t="s">
        <v>135</v>
      </c>
      <c r="Q26" s="139">
        <f>VLOOKUP($S$15,'Tischplan_20er_1.-6.'!$4:169,34)</f>
        <v>1</v>
      </c>
      <c r="R26" s="139">
        <f>VLOOKUP($S$15,'Tischplan_20er_1.-6.'!$4:169,35)</f>
        <v>1</v>
      </c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15" t="s">
        <v>149</v>
      </c>
      <c r="B27" s="122">
        <f>VLOOKUP($D$15,'Tischplan_20er_1.-6.'!$4:169,36)</f>
        <v>2</v>
      </c>
      <c r="C27" s="122">
        <f>VLOOKUP($D$15,'Tischplan_20er_1.-6.'!$4:169,37)</f>
        <v>2</v>
      </c>
      <c r="D27" s="123"/>
      <c r="E27" s="123"/>
      <c r="F27" s="124"/>
      <c r="G27" s="125"/>
      <c r="H27" s="126"/>
      <c r="I27" s="123"/>
      <c r="J27" s="123"/>
      <c r="K27" s="123"/>
      <c r="L27" s="125"/>
      <c r="M27" s="211"/>
      <c r="N27" s="206"/>
      <c r="O27" s="144"/>
      <c r="P27" s="115" t="s">
        <v>149</v>
      </c>
      <c r="Q27" s="122">
        <f>VLOOKUP($S$15,'Tischplan_20er_1.-6.'!$4:169,36)</f>
        <v>1</v>
      </c>
      <c r="R27" s="122">
        <f>VLOOKUP($S$15,'Tischplan_20er_1.-6.'!$4:169,37)</f>
        <v>2</v>
      </c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15"/>
      <c r="B28" s="122"/>
      <c r="C28" s="122"/>
      <c r="D28" s="123"/>
      <c r="E28" s="123"/>
      <c r="F28" s="124"/>
      <c r="G28" s="125"/>
      <c r="H28" s="126"/>
      <c r="I28" s="123"/>
      <c r="J28" s="123"/>
      <c r="K28" s="123"/>
      <c r="L28" s="125"/>
      <c r="M28" s="157"/>
      <c r="N28" s="206"/>
      <c r="O28" s="144"/>
      <c r="P28" s="115"/>
      <c r="Q28" s="122"/>
      <c r="R28" s="122"/>
      <c r="S28" s="123"/>
      <c r="T28" s="123"/>
      <c r="U28" s="123"/>
      <c r="V28" s="125"/>
      <c r="W28" s="126"/>
      <c r="X28" s="123"/>
      <c r="Y28" s="123"/>
      <c r="Z28" s="123"/>
      <c r="AA28" s="125"/>
      <c r="AB28" s="157"/>
    </row>
    <row r="29" spans="1:28" ht="18" customHeight="1" thickBot="1" x14ac:dyDescent="0.25">
      <c r="A29" s="172"/>
      <c r="B29" s="169"/>
      <c r="C29" s="169"/>
      <c r="D29" s="170"/>
      <c r="E29" s="170"/>
      <c r="F29" s="165"/>
      <c r="G29" s="166"/>
      <c r="H29" s="171"/>
      <c r="I29" s="170"/>
      <c r="J29" s="170"/>
      <c r="K29" s="170"/>
      <c r="L29" s="166"/>
      <c r="M29" s="157"/>
      <c r="N29" s="206"/>
      <c r="P29" s="172"/>
      <c r="Q29" s="169"/>
      <c r="R29" s="169"/>
      <c r="S29" s="170"/>
      <c r="T29" s="170"/>
      <c r="U29" s="170"/>
      <c r="V29" s="166"/>
      <c r="W29" s="171"/>
      <c r="X29" s="170"/>
      <c r="Y29" s="170"/>
      <c r="Z29" s="170"/>
      <c r="AA29" s="166"/>
      <c r="AB29" s="157"/>
    </row>
    <row r="30" spans="1:28" ht="18" customHeight="1" thickBot="1" x14ac:dyDescent="0.25">
      <c r="A30" s="127" t="s">
        <v>136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N30" s="206"/>
      <c r="P30" s="127" t="s">
        <v>136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06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16 Serien-Liga wird freundlich unterstützt von:</v>
      </c>
      <c r="N32" s="206"/>
      <c r="P32" s="183" t="str">
        <f>"Die "&amp;$B$14&amp;" wird freundlich unterstützt von:"</f>
        <v>Die   16 Serien-Liga wird freundlich unterstützt von:</v>
      </c>
    </row>
    <row r="33" spans="1:31" ht="18" customHeight="1" x14ac:dyDescent="0.25">
      <c r="A33" s="159"/>
      <c r="N33" s="206"/>
      <c r="O33" s="5"/>
      <c r="P33" s="159"/>
      <c r="AC33" s="273" t="s">
        <v>158</v>
      </c>
      <c r="AD33" s="274"/>
      <c r="AE33" s="274"/>
    </row>
    <row r="34" spans="1:31" ht="18" customHeight="1" x14ac:dyDescent="0.25">
      <c r="A34" s="159"/>
      <c r="N34" s="206"/>
      <c r="O34" s="5"/>
      <c r="P34" s="159"/>
      <c r="AC34" s="275"/>
      <c r="AD34" s="275"/>
      <c r="AE34" s="275"/>
    </row>
    <row r="35" spans="1:31" ht="18" customHeight="1" x14ac:dyDescent="0.25">
      <c r="A35" s="159"/>
      <c r="N35" s="206"/>
      <c r="O35" s="5"/>
      <c r="P35" s="159"/>
      <c r="AC35" s="275"/>
      <c r="AD35" s="275"/>
      <c r="AE35" s="275"/>
    </row>
    <row r="36" spans="1:31" ht="18" customHeight="1" x14ac:dyDescent="0.25">
      <c r="A36" s="159"/>
      <c r="N36" s="206"/>
      <c r="O36" s="5"/>
      <c r="P36" s="159"/>
      <c r="AC36" s="275"/>
      <c r="AD36" s="275"/>
      <c r="AE36" s="275"/>
    </row>
    <row r="37" spans="1:31" ht="18" customHeight="1" x14ac:dyDescent="0.25">
      <c r="A37" s="159"/>
      <c r="N37" s="206"/>
      <c r="O37" s="5"/>
      <c r="P37" s="159"/>
      <c r="AC37" s="275"/>
      <c r="AD37" s="275"/>
      <c r="AE37" s="275"/>
    </row>
    <row r="38" spans="1:31" ht="18" customHeight="1" x14ac:dyDescent="0.25">
      <c r="A38" s="159"/>
      <c r="N38" s="206"/>
      <c r="O38" s="5"/>
      <c r="P38" s="159"/>
      <c r="AC38" s="275"/>
      <c r="AD38" s="275"/>
      <c r="AE38" s="275"/>
    </row>
    <row r="39" spans="1:31" ht="18" customHeight="1" x14ac:dyDescent="0.25">
      <c r="A39" s="159"/>
      <c r="N39" s="206"/>
      <c r="O39" s="5"/>
      <c r="P39" s="159"/>
    </row>
    <row r="40" spans="1:31" ht="18" customHeight="1" x14ac:dyDescent="0.25">
      <c r="A40" s="159"/>
      <c r="N40" s="207"/>
      <c r="O40" s="5"/>
      <c r="P40" s="159"/>
    </row>
    <row r="41" spans="1:31" ht="18" customHeight="1" x14ac:dyDescent="0.25">
      <c r="A41" s="159"/>
      <c r="N41" s="207"/>
      <c r="O41" s="5"/>
      <c r="P41" s="159"/>
    </row>
    <row r="42" spans="1:31" ht="18" customHeight="1" x14ac:dyDescent="0.25">
      <c r="A42" s="159"/>
      <c r="N42" s="207"/>
      <c r="O42" s="5"/>
      <c r="P42" s="159"/>
    </row>
    <row r="43" spans="1:31" ht="18" customHeight="1" x14ac:dyDescent="0.25">
      <c r="A43" s="159"/>
      <c r="N43" s="207"/>
      <c r="P43" s="159"/>
    </row>
    <row r="44" spans="1:31" ht="18" customHeight="1" x14ac:dyDescent="0.25">
      <c r="A44" s="159"/>
      <c r="N44" s="206"/>
      <c r="P44" s="159"/>
    </row>
    <row r="45" spans="1:31" ht="24" customHeight="1" thickBot="1" x14ac:dyDescent="0.25">
      <c r="A45" s="105"/>
      <c r="B45" s="268" t="str">
        <f>$B$14</f>
        <v xml:space="preserve">  16 Serien-Liga</v>
      </c>
      <c r="C45" s="268"/>
      <c r="D45" s="268"/>
      <c r="E45" s="268"/>
      <c r="F45" s="268"/>
      <c r="G45" s="268"/>
      <c r="H45" s="268"/>
      <c r="I45" s="268"/>
      <c r="J45" s="269">
        <f>$J$14</f>
        <v>2023</v>
      </c>
      <c r="K45" s="269"/>
      <c r="L45" s="269"/>
      <c r="M45" s="148" t="str">
        <f>M14</f>
        <v>A</v>
      </c>
      <c r="N45" s="206"/>
      <c r="O45" s="106">
        <f>O14+2</f>
        <v>4</v>
      </c>
      <c r="P45" s="105"/>
      <c r="Q45" s="268" t="str">
        <f>$B$14</f>
        <v xml:space="preserve">  16 Serien-Liga</v>
      </c>
      <c r="R45" s="268"/>
      <c r="S45" s="268"/>
      <c r="T45" s="268"/>
      <c r="U45" s="268"/>
      <c r="V45" s="268"/>
      <c r="W45" s="268"/>
      <c r="X45" s="268"/>
      <c r="Y45" s="269">
        <f>$J$14</f>
        <v>2023</v>
      </c>
      <c r="Z45" s="269"/>
      <c r="AA45" s="269"/>
    </row>
    <row r="46" spans="1:31" ht="18" customHeight="1" thickBot="1" x14ac:dyDescent="0.3">
      <c r="A46" s="108" t="s">
        <v>110</v>
      </c>
      <c r="B46" s="109"/>
      <c r="C46" s="109"/>
      <c r="D46" s="110" t="str">
        <f>M45&amp;O45</f>
        <v>A4</v>
      </c>
      <c r="E46" s="110" t="s">
        <v>111</v>
      </c>
      <c r="F46" s="109"/>
      <c r="G46" s="238"/>
      <c r="H46" s="239"/>
      <c r="I46" s="239"/>
      <c r="J46" s="239"/>
      <c r="K46" s="239"/>
      <c r="L46" s="240"/>
      <c r="N46" s="206"/>
      <c r="P46" s="108" t="s">
        <v>110</v>
      </c>
      <c r="Q46" s="109"/>
      <c r="R46" s="109"/>
      <c r="S46" s="110" t="str">
        <f>M45&amp;O45-1</f>
        <v>A3</v>
      </c>
      <c r="T46" s="110" t="s">
        <v>111</v>
      </c>
      <c r="U46" s="109"/>
      <c r="V46" s="238"/>
      <c r="W46" s="238"/>
      <c r="X46" s="238"/>
      <c r="Y46" s="238"/>
      <c r="Z46" s="238"/>
      <c r="AA46" s="241"/>
    </row>
    <row r="47" spans="1:31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5" t="s">
        <v>118</v>
      </c>
      <c r="I47" s="246"/>
      <c r="J47" s="246"/>
      <c r="K47" s="246"/>
      <c r="L47" s="247"/>
      <c r="N47" s="150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5" t="s">
        <v>118</v>
      </c>
      <c r="X47" s="246"/>
      <c r="Y47" s="246"/>
      <c r="Z47" s="246"/>
      <c r="AA47" s="247"/>
    </row>
    <row r="48" spans="1:31" ht="18" customHeight="1" thickBot="1" x14ac:dyDescent="0.25">
      <c r="A48" s="266" t="s">
        <v>134</v>
      </c>
      <c r="B48" s="239"/>
      <c r="C48" s="267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N48" s="205"/>
      <c r="O48" s="144"/>
      <c r="P48" s="266" t="s">
        <v>134</v>
      </c>
      <c r="Q48" s="239"/>
      <c r="R48" s="267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</row>
    <row r="49" spans="1:28" ht="18" customHeight="1" x14ac:dyDescent="0.2">
      <c r="A49" s="138"/>
      <c r="B49" s="139"/>
      <c r="C49" s="139"/>
      <c r="D49" s="140"/>
      <c r="E49" s="140"/>
      <c r="F49" s="141"/>
      <c r="G49" s="142"/>
      <c r="H49" s="143"/>
      <c r="I49" s="140"/>
      <c r="J49" s="140"/>
      <c r="K49" s="140"/>
      <c r="L49" s="142"/>
      <c r="N49" s="206"/>
      <c r="O49" s="144"/>
      <c r="P49" s="138"/>
      <c r="Q49" s="139"/>
      <c r="R49" s="139"/>
      <c r="S49" s="140"/>
      <c r="T49" s="140"/>
      <c r="U49" s="140"/>
      <c r="V49" s="142"/>
      <c r="W49" s="143"/>
      <c r="X49" s="140"/>
      <c r="Y49" s="140"/>
      <c r="Z49" s="140"/>
      <c r="AA49" s="142"/>
    </row>
    <row r="50" spans="1:28" ht="18" customHeight="1" x14ac:dyDescent="0.2">
      <c r="A50" s="115"/>
      <c r="B50" s="122"/>
      <c r="C50" s="122"/>
      <c r="D50" s="123"/>
      <c r="E50" s="123"/>
      <c r="F50" s="124"/>
      <c r="G50" s="125"/>
      <c r="H50" s="126"/>
      <c r="I50" s="123"/>
      <c r="J50" s="123"/>
      <c r="K50" s="123"/>
      <c r="L50" s="125"/>
      <c r="M50" s="210" t="s">
        <v>154</v>
      </c>
      <c r="N50" s="206"/>
      <c r="O50" s="144"/>
      <c r="P50" s="115"/>
      <c r="Q50" s="122"/>
      <c r="R50" s="122"/>
      <c r="S50" s="123"/>
      <c r="T50" s="123"/>
      <c r="U50" s="123"/>
      <c r="V50" s="125"/>
      <c r="W50" s="126"/>
      <c r="X50" s="123"/>
      <c r="Y50" s="123"/>
      <c r="Z50" s="123"/>
      <c r="AA50" s="125"/>
      <c r="AB50" s="210" t="s">
        <v>154</v>
      </c>
    </row>
    <row r="51" spans="1:28" ht="18" customHeight="1" x14ac:dyDescent="0.2">
      <c r="A51" s="115" t="s">
        <v>150</v>
      </c>
      <c r="B51" s="122">
        <f>VLOOKUP($D$46,'Tischplan_20er_1.-6.'!$4:189,46)</f>
        <v>4</v>
      </c>
      <c r="C51" s="122">
        <f>VLOOKUP($D$46,'Tischplan_20er_1.-6.'!$4:189,47)</f>
        <v>2</v>
      </c>
      <c r="D51" s="123"/>
      <c r="E51" s="123"/>
      <c r="F51" s="123"/>
      <c r="G51" s="125"/>
      <c r="H51" s="126"/>
      <c r="I51" s="123"/>
      <c r="J51" s="123"/>
      <c r="K51" s="123"/>
      <c r="L51" s="125"/>
      <c r="M51" s="211"/>
      <c r="N51" s="206"/>
      <c r="P51" s="115" t="s">
        <v>150</v>
      </c>
      <c r="Q51" s="122">
        <f>VLOOKUP($S$46,'Tischplan_20er_1.-6.'!$4:189,46)</f>
        <v>1</v>
      </c>
      <c r="R51" s="122">
        <f>VLOOKUP($S$46,'Tischplan_20er_1.-6.'!$4:189,47)</f>
        <v>1</v>
      </c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72" t="s">
        <v>151</v>
      </c>
      <c r="B52" s="169">
        <f>VLOOKUP($D$46,'Tischplan_20er_1.-6.'!$4:189,48)</f>
        <v>1</v>
      </c>
      <c r="C52" s="169">
        <f>VLOOKUP($D$46,'Tischplan_20er_1.-6.'!$4:189,49)</f>
        <v>1</v>
      </c>
      <c r="D52" s="170"/>
      <c r="E52" s="170"/>
      <c r="F52" s="170"/>
      <c r="G52" s="166"/>
      <c r="H52" s="171"/>
      <c r="I52" s="170"/>
      <c r="J52" s="170"/>
      <c r="K52" s="170"/>
      <c r="L52" s="166"/>
      <c r="M52" s="211"/>
      <c r="N52" s="206"/>
      <c r="P52" s="172" t="s">
        <v>151</v>
      </c>
      <c r="Q52" s="169">
        <f>VLOOKUP($S$46,'Tischplan_20er_1.-6.'!$4:189,48)</f>
        <v>2</v>
      </c>
      <c r="R52" s="169">
        <f>VLOOKUP($S$46,'Tischplan_20er_1.-6.'!$4:189,49)</f>
        <v>2</v>
      </c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139</v>
      </c>
      <c r="B53" s="135"/>
      <c r="C53" s="135"/>
      <c r="D53" s="135"/>
      <c r="E53" s="135"/>
      <c r="F53" s="135"/>
      <c r="G53" s="136"/>
      <c r="H53" s="137"/>
      <c r="I53" s="135"/>
      <c r="J53" s="135"/>
      <c r="K53" s="135"/>
      <c r="L53" s="136"/>
      <c r="N53" s="206"/>
      <c r="P53" s="127" t="s">
        <v>139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6" t="s">
        <v>153</v>
      </c>
      <c r="B54" s="239"/>
      <c r="C54" s="267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7"/>
      <c r="P54" s="266" t="s">
        <v>153</v>
      </c>
      <c r="Q54" s="239"/>
      <c r="R54" s="267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152"/>
      <c r="B55" s="153"/>
      <c r="C55" s="153"/>
      <c r="D55" s="109"/>
      <c r="E55" s="109"/>
      <c r="F55" s="109"/>
      <c r="G55" s="109"/>
      <c r="H55" s="109"/>
      <c r="I55" s="109"/>
      <c r="J55" s="109"/>
      <c r="K55" s="109"/>
      <c r="L55" s="109"/>
      <c r="N55" s="207"/>
      <c r="P55" s="152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109"/>
      <c r="C56" s="109"/>
      <c r="D56" s="110" t="str">
        <f>D46</f>
        <v>A4</v>
      </c>
      <c r="E56" s="110" t="s">
        <v>111</v>
      </c>
      <c r="F56" s="109"/>
      <c r="G56" s="238"/>
      <c r="H56" s="239"/>
      <c r="I56" s="239"/>
      <c r="J56" s="239"/>
      <c r="K56" s="239"/>
      <c r="L56" s="240"/>
      <c r="M56" s="210" t="s">
        <v>154</v>
      </c>
      <c r="N56" s="206"/>
      <c r="P56" s="108" t="s">
        <v>110</v>
      </c>
      <c r="Q56" s="109"/>
      <c r="R56" s="109"/>
      <c r="S56" s="110" t="str">
        <f>S46</f>
        <v>A3</v>
      </c>
      <c r="T56" s="110" t="s">
        <v>111</v>
      </c>
      <c r="U56" s="109"/>
      <c r="V56" s="238"/>
      <c r="W56" s="238"/>
      <c r="X56" s="238"/>
      <c r="Y56" s="238"/>
      <c r="Z56" s="238"/>
      <c r="AA56" s="241"/>
      <c r="AB56" s="210" t="s">
        <v>154</v>
      </c>
    </row>
    <row r="57" spans="1:28" ht="18" customHeight="1" x14ac:dyDescent="0.2">
      <c r="A57" s="138" t="s">
        <v>135</v>
      </c>
      <c r="B57" s="139">
        <f>VLOOKUP($D$46,'Tischplan_20er_1.-6.'!$4:200,34)</f>
        <v>4</v>
      </c>
      <c r="C57" s="139">
        <f>VLOOKUP($D$46,'Tischplan_20er_1.-6.'!$4:200,35)</f>
        <v>1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N57" s="206"/>
      <c r="O57" s="144"/>
      <c r="P57" s="138" t="s">
        <v>135</v>
      </c>
      <c r="Q57" s="139">
        <f>VLOOKUP($S$46,'Tischplan_20er_1.-6.'!$4:200,34)</f>
        <v>3</v>
      </c>
      <c r="R57" s="139">
        <f>VLOOKUP($S$46,'Tischplan_20er_1.-6.'!$4:200,35)</f>
        <v>1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15" t="s">
        <v>149</v>
      </c>
      <c r="B58" s="122">
        <f>VLOOKUP($D$46,'Tischplan_20er_1.-6.'!$4:200,36)</f>
        <v>4</v>
      </c>
      <c r="C58" s="122">
        <f>VLOOKUP($D$46,'Tischplan_20er_1.-6.'!$4:200,37)</f>
        <v>2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N58" s="206"/>
      <c r="O58" s="144"/>
      <c r="P58" s="115" t="s">
        <v>149</v>
      </c>
      <c r="Q58" s="122">
        <f>VLOOKUP($S$46,'Tischplan_20er_1.-6.'!$4:200,36)</f>
        <v>3</v>
      </c>
      <c r="R58" s="122">
        <f>VLOOKUP($S$46,'Tischplan_20er_1.-6.'!$4:200,37)</f>
        <v>2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15"/>
      <c r="B59" s="122"/>
      <c r="C59" s="122"/>
      <c r="D59" s="123"/>
      <c r="E59" s="123"/>
      <c r="F59" s="124"/>
      <c r="G59" s="125"/>
      <c r="H59" s="126"/>
      <c r="I59" s="123"/>
      <c r="J59" s="123"/>
      <c r="K59" s="123"/>
      <c r="L59" s="125"/>
      <c r="M59" s="157"/>
      <c r="N59" s="206"/>
      <c r="O59" s="144"/>
      <c r="P59" s="115"/>
      <c r="Q59" s="122"/>
      <c r="R59" s="122"/>
      <c r="S59" s="123"/>
      <c r="T59" s="123"/>
      <c r="U59" s="123"/>
      <c r="V59" s="125"/>
      <c r="W59" s="126"/>
      <c r="X59" s="123"/>
      <c r="Y59" s="123"/>
      <c r="Z59" s="123"/>
      <c r="AA59" s="125"/>
      <c r="AB59" s="157"/>
    </row>
    <row r="60" spans="1:28" ht="18" customHeight="1" thickBot="1" x14ac:dyDescent="0.25">
      <c r="A60" s="172"/>
      <c r="B60" s="169"/>
      <c r="C60" s="169"/>
      <c r="D60" s="170"/>
      <c r="E60" s="170"/>
      <c r="F60" s="165"/>
      <c r="G60" s="166"/>
      <c r="H60" s="171"/>
      <c r="I60" s="170"/>
      <c r="J60" s="170"/>
      <c r="K60" s="170"/>
      <c r="L60" s="166"/>
      <c r="M60" s="157"/>
      <c r="N60" s="206"/>
      <c r="P60" s="172"/>
      <c r="Q60" s="169"/>
      <c r="R60" s="169"/>
      <c r="S60" s="170"/>
      <c r="T60" s="170"/>
      <c r="U60" s="170"/>
      <c r="V60" s="166"/>
      <c r="W60" s="171"/>
      <c r="X60" s="170"/>
      <c r="Y60" s="170"/>
      <c r="Z60" s="170"/>
      <c r="AA60" s="166"/>
      <c r="AB60" s="157"/>
    </row>
    <row r="61" spans="1:28" ht="18" customHeight="1" thickBot="1" x14ac:dyDescent="0.25">
      <c r="A61" s="127" t="s">
        <v>136</v>
      </c>
      <c r="B61" s="135"/>
      <c r="C61" s="135"/>
      <c r="D61" s="135"/>
      <c r="E61" s="135"/>
      <c r="F61" s="145"/>
      <c r="G61" s="136"/>
      <c r="H61" s="137"/>
      <c r="I61" s="135"/>
      <c r="J61" s="135"/>
      <c r="K61" s="135"/>
      <c r="L61" s="136"/>
      <c r="N61" s="206"/>
      <c r="P61" s="127" t="s">
        <v>136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06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</sheetData>
  <sheetProtection sheet="1" objects="1" scenarios="1"/>
  <mergeCells count="30">
    <mergeCell ref="B14:I14"/>
    <mergeCell ref="J14:L14"/>
    <mergeCell ref="Q14:X14"/>
    <mergeCell ref="Y14:AA14"/>
    <mergeCell ref="G15:L15"/>
    <mergeCell ref="V15:AA15"/>
    <mergeCell ref="Q45:X45"/>
    <mergeCell ref="Y45:AA45"/>
    <mergeCell ref="H16:L16"/>
    <mergeCell ref="W16:AA16"/>
    <mergeCell ref="A17:C17"/>
    <mergeCell ref="P17:R17"/>
    <mergeCell ref="A23:C23"/>
    <mergeCell ref="P23:R23"/>
    <mergeCell ref="AC33:AE38"/>
    <mergeCell ref="AC2:AE7"/>
    <mergeCell ref="G56:L56"/>
    <mergeCell ref="V56:AA56"/>
    <mergeCell ref="A54:C54"/>
    <mergeCell ref="P54:R54"/>
    <mergeCell ref="G46:L46"/>
    <mergeCell ref="V46:AA46"/>
    <mergeCell ref="H47:L47"/>
    <mergeCell ref="W47:AA47"/>
    <mergeCell ref="A48:C48"/>
    <mergeCell ref="P48:R48"/>
    <mergeCell ref="G25:L25"/>
    <mergeCell ref="V25:AA25"/>
    <mergeCell ref="B45:I45"/>
    <mergeCell ref="J45:L45"/>
  </mergeCells>
  <phoneticPr fontId="18" type="noConversion"/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FAB3-EF78-4CFF-ACF9-6357EBF9BF8A}">
  <sheetPr>
    <tabColor indexed="11"/>
  </sheetPr>
  <dimension ref="A1:AB100"/>
  <sheetViews>
    <sheetView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28" ht="24" customHeight="1" thickBot="1" x14ac:dyDescent="0.25">
      <c r="A1" s="105"/>
      <c r="B1" s="272" t="s">
        <v>156</v>
      </c>
      <c r="C1" s="272"/>
      <c r="D1" s="272"/>
      <c r="E1" s="272"/>
      <c r="F1" s="272"/>
      <c r="G1" s="272"/>
      <c r="H1" s="272"/>
      <c r="I1" s="272"/>
      <c r="J1" s="269">
        <v>2023</v>
      </c>
      <c r="K1" s="269"/>
      <c r="L1" s="269"/>
      <c r="M1" s="184" t="s">
        <v>109</v>
      </c>
      <c r="N1" s="204"/>
      <c r="O1" s="106">
        <v>2</v>
      </c>
      <c r="P1" s="105"/>
      <c r="Q1" s="268" t="str">
        <f>$B$1</f>
        <v xml:space="preserve">  10-Serien-Liga</v>
      </c>
      <c r="R1" s="268"/>
      <c r="S1" s="268"/>
      <c r="T1" s="268"/>
      <c r="U1" s="268"/>
      <c r="V1" s="268"/>
      <c r="W1" s="268"/>
      <c r="X1" s="268"/>
      <c r="Y1" s="269">
        <f>$J$1</f>
        <v>2023</v>
      </c>
      <c r="Z1" s="269"/>
      <c r="AA1" s="269"/>
    </row>
    <row r="2" spans="1:28" ht="15.75" customHeight="1" thickBot="1" x14ac:dyDescent="0.3">
      <c r="A2" s="108" t="s">
        <v>110</v>
      </c>
      <c r="B2" s="109"/>
      <c r="C2" s="109"/>
      <c r="D2" s="110" t="str">
        <f>M1&amp;O1-1</f>
        <v>A1</v>
      </c>
      <c r="E2" s="110" t="s">
        <v>111</v>
      </c>
      <c r="F2" s="109"/>
      <c r="G2" s="238"/>
      <c r="H2" s="239"/>
      <c r="I2" s="239"/>
      <c r="J2" s="239"/>
      <c r="K2" s="239"/>
      <c r="L2" s="240"/>
      <c r="M2" s="12"/>
      <c r="N2" s="205"/>
      <c r="P2" s="108" t="s">
        <v>110</v>
      </c>
      <c r="Q2" s="109"/>
      <c r="R2" s="109"/>
      <c r="S2" s="110" t="str">
        <f>M1&amp;O1</f>
        <v>A2</v>
      </c>
      <c r="T2" s="110" t="s">
        <v>111</v>
      </c>
      <c r="U2" s="109"/>
      <c r="V2" s="238"/>
      <c r="W2" s="238"/>
      <c r="X2" s="238"/>
      <c r="Y2" s="238"/>
      <c r="Z2" s="238"/>
      <c r="AA2" s="241"/>
      <c r="AB2" s="12"/>
    </row>
    <row r="3" spans="1:28" ht="15.75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5" t="s">
        <v>118</v>
      </c>
      <c r="I3" s="246"/>
      <c r="J3" s="246"/>
      <c r="K3" s="246"/>
      <c r="L3" s="247"/>
      <c r="M3" s="210" t="s">
        <v>154</v>
      </c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5" t="s">
        <v>118</v>
      </c>
      <c r="X3" s="246"/>
      <c r="Y3" s="246"/>
      <c r="Z3" s="246"/>
      <c r="AA3" s="247"/>
      <c r="AB3" s="210" t="s">
        <v>154</v>
      </c>
    </row>
    <row r="4" spans="1:28" ht="15.75" customHeight="1" x14ac:dyDescent="0.2">
      <c r="A4" s="115" t="s">
        <v>119</v>
      </c>
      <c r="B4" s="116">
        <f>VLOOKUP($D$2,'Tischplan_20er_1.-6.'!$A$4:$IV102,2)</f>
        <v>1</v>
      </c>
      <c r="C4" s="116">
        <f>VLOOKUP($D$2,'Tischplan_20er_1.-6.'!$A$4:$IV102,3)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8"/>
      <c r="M4" s="121"/>
      <c r="N4" s="206"/>
      <c r="P4" s="115" t="s">
        <v>119</v>
      </c>
      <c r="Q4" s="116">
        <f>VLOOKUP($S$2,'Tischplan_20er_1.-6.'!$A$4:$IV102,2)</f>
        <v>2</v>
      </c>
      <c r="R4" s="116">
        <f>VLOOKUP($S$2,'Tischplan_20er_1.-6.'!$A$4:$IV102,3)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121"/>
    </row>
    <row r="5" spans="1:28" ht="15.75" customHeight="1" thickBot="1" x14ac:dyDescent="0.25">
      <c r="A5" s="115" t="s">
        <v>121</v>
      </c>
      <c r="B5" s="122">
        <f>VLOOKUP($D$2,'Tischplan_20er_1.-6.'!$A$4:$IV102,4)</f>
        <v>1</v>
      </c>
      <c r="C5" s="122">
        <f>VLOOKUP($D$2,'Tischplan_20er_1.-6.'!$A$4:$IV102,5)</f>
        <v>2</v>
      </c>
      <c r="D5" s="123"/>
      <c r="E5" s="123"/>
      <c r="F5" s="124"/>
      <c r="G5" s="125"/>
      <c r="H5" s="126"/>
      <c r="I5" s="123"/>
      <c r="J5" s="123"/>
      <c r="K5" s="123"/>
      <c r="L5" s="124"/>
      <c r="M5" s="121"/>
      <c r="N5" s="206"/>
      <c r="O5" s="107" t="s">
        <v>120</v>
      </c>
      <c r="P5" s="115" t="s">
        <v>121</v>
      </c>
      <c r="Q5" s="122">
        <f>VLOOKUP($S$2,'Tischplan_20er_1.-6.'!$A$4:$IV102,4)</f>
        <v>2</v>
      </c>
      <c r="R5" s="122">
        <f>VLOOKUP($S$2,'Tischplan_20er_1.-6.'!$A$4:$IV102,5)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121"/>
    </row>
    <row r="6" spans="1:28" ht="15.75" customHeight="1" thickBot="1" x14ac:dyDescent="0.25">
      <c r="A6" s="127" t="s">
        <v>122</v>
      </c>
      <c r="B6" s="128"/>
      <c r="C6" s="128"/>
      <c r="D6" s="129"/>
      <c r="E6" s="129"/>
      <c r="F6" s="130"/>
      <c r="G6" s="131" t="s">
        <v>120</v>
      </c>
      <c r="H6" s="112"/>
      <c r="I6" s="129"/>
      <c r="J6" s="129"/>
      <c r="K6" s="129"/>
      <c r="L6" s="131"/>
      <c r="M6" s="210" t="s">
        <v>154</v>
      </c>
      <c r="N6" s="206"/>
      <c r="O6" s="133"/>
      <c r="P6" s="127" t="s">
        <v>122</v>
      </c>
      <c r="Q6" s="134"/>
      <c r="R6" s="134"/>
      <c r="S6" s="135"/>
      <c r="T6" s="135"/>
      <c r="U6" s="135"/>
      <c r="V6" s="136"/>
      <c r="W6" s="137"/>
      <c r="X6" s="135"/>
      <c r="Y6" s="135"/>
      <c r="Z6" s="135"/>
      <c r="AA6" s="136"/>
      <c r="AB6" s="210" t="s">
        <v>154</v>
      </c>
    </row>
    <row r="7" spans="1:28" ht="15.75" customHeight="1" x14ac:dyDescent="0.2">
      <c r="A7" s="138" t="s">
        <v>123</v>
      </c>
      <c r="B7" s="139">
        <f>VLOOKUP($D$2,'Tischplan_20er_1.-6.'!$A$4:$IV102,10)</f>
        <v>4</v>
      </c>
      <c r="C7" s="139">
        <f>VLOOKUP($D$2,'Tischplan_20er_1.-6.'!$A$4:$IV102,11)</f>
        <v>2</v>
      </c>
      <c r="D7" s="140"/>
      <c r="E7" s="140"/>
      <c r="F7" s="141"/>
      <c r="G7" s="142" t="s">
        <v>120</v>
      </c>
      <c r="H7" s="143"/>
      <c r="I7" s="140"/>
      <c r="J7" s="140"/>
      <c r="K7" s="140"/>
      <c r="L7" s="141"/>
      <c r="M7" s="121"/>
      <c r="N7" s="206"/>
      <c r="O7" s="144"/>
      <c r="P7" s="138" t="s">
        <v>123</v>
      </c>
      <c r="Q7" s="139">
        <f>VLOOKUP($S$2,'Tischplan_20er_1.-6.'!$A$4:$IV102,10)</f>
        <v>3</v>
      </c>
      <c r="R7" s="139">
        <f>VLOOKUP($S$2,'Tischplan_20er_1.-6.'!$A$4:$IV102,11)</f>
        <v>2</v>
      </c>
      <c r="S7" s="140"/>
      <c r="T7" s="140"/>
      <c r="U7" s="140"/>
      <c r="V7" s="142"/>
      <c r="W7" s="143"/>
      <c r="X7" s="140"/>
      <c r="Y7" s="140"/>
      <c r="Z7" s="140"/>
      <c r="AA7" s="142"/>
      <c r="AB7" s="121"/>
    </row>
    <row r="8" spans="1:28" ht="15.75" customHeight="1" thickBot="1" x14ac:dyDescent="0.25">
      <c r="A8" s="115" t="s">
        <v>124</v>
      </c>
      <c r="B8" s="122">
        <f>VLOOKUP($D$2,'Tischplan_20er_1.-6.'!$A$4:$IV102,12)</f>
        <v>2</v>
      </c>
      <c r="C8" s="122">
        <f>VLOOKUP($D$2,'Tischplan_20er_1.-6.'!$A$4:$IV102,13)</f>
        <v>1</v>
      </c>
      <c r="D8" s="123"/>
      <c r="E8" s="123"/>
      <c r="F8" s="124"/>
      <c r="G8" s="125"/>
      <c r="H8" s="126"/>
      <c r="I8" s="123"/>
      <c r="J8" s="123"/>
      <c r="K8" s="123"/>
      <c r="L8" s="124"/>
      <c r="M8" s="121"/>
      <c r="N8" s="206"/>
      <c r="O8" s="144"/>
      <c r="P8" s="115" t="s">
        <v>124</v>
      </c>
      <c r="Q8" s="122">
        <f>VLOOKUP($S$2,'Tischplan_20er_1.-6.'!$A$4:$IV102,12)</f>
        <v>1</v>
      </c>
      <c r="R8" s="122">
        <f>VLOOKUP($S$2,'Tischplan_20er_1.-6.'!$A$4:$IV102,13)</f>
        <v>1</v>
      </c>
      <c r="S8" s="123"/>
      <c r="T8" s="123"/>
      <c r="U8" s="123"/>
      <c r="V8" s="125"/>
      <c r="W8" s="126"/>
      <c r="X8" s="123"/>
      <c r="Y8" s="123"/>
      <c r="Z8" s="123"/>
      <c r="AA8" s="125"/>
      <c r="AB8" s="121"/>
    </row>
    <row r="9" spans="1:28" ht="15.75" customHeight="1" thickBot="1" x14ac:dyDescent="0.25">
      <c r="A9" s="127" t="s">
        <v>125</v>
      </c>
      <c r="B9" s="134"/>
      <c r="C9" s="134"/>
      <c r="D9" s="135"/>
      <c r="E9" s="135"/>
      <c r="F9" s="145"/>
      <c r="G9" s="136"/>
      <c r="H9" s="137"/>
      <c r="I9" s="135"/>
      <c r="J9" s="135"/>
      <c r="K9" s="135"/>
      <c r="L9" s="136"/>
      <c r="M9" s="132"/>
      <c r="N9" s="207"/>
      <c r="O9" s="133"/>
      <c r="P9" s="127" t="s">
        <v>125</v>
      </c>
      <c r="Q9" s="134"/>
      <c r="R9" s="134"/>
      <c r="S9" s="135"/>
      <c r="T9" s="135"/>
      <c r="U9" s="135"/>
      <c r="V9" s="136"/>
      <c r="W9" s="137"/>
      <c r="X9" s="135"/>
      <c r="Y9" s="135"/>
      <c r="Z9" s="135"/>
      <c r="AA9" s="136"/>
    </row>
    <row r="10" spans="1:28" ht="15.75" customHeight="1" thickBot="1" x14ac:dyDescent="0.25">
      <c r="A10" s="266" t="s">
        <v>126</v>
      </c>
      <c r="B10" s="239"/>
      <c r="C10" s="267"/>
      <c r="D10" s="129" t="s">
        <v>120</v>
      </c>
      <c r="E10" s="129"/>
      <c r="F10" s="130"/>
      <c r="G10" s="131" t="s">
        <v>120</v>
      </c>
      <c r="H10" s="112"/>
      <c r="I10" s="129"/>
      <c r="J10" s="129"/>
      <c r="K10" s="129"/>
      <c r="L10" s="131"/>
      <c r="M10" s="210" t="s">
        <v>154</v>
      </c>
      <c r="N10" s="207"/>
      <c r="O10" s="133"/>
      <c r="P10" s="266" t="s">
        <v>126</v>
      </c>
      <c r="Q10" s="239"/>
      <c r="R10" s="267"/>
      <c r="S10" s="129" t="s">
        <v>120</v>
      </c>
      <c r="T10" s="129"/>
      <c r="U10" s="130"/>
      <c r="V10" s="131" t="s">
        <v>120</v>
      </c>
      <c r="W10" s="112"/>
      <c r="X10" s="129"/>
      <c r="Y10" s="129"/>
      <c r="Z10" s="129"/>
      <c r="AA10" s="131"/>
      <c r="AB10" s="210" t="s">
        <v>154</v>
      </c>
    </row>
    <row r="11" spans="1:28" ht="15.75" customHeight="1" x14ac:dyDescent="0.2">
      <c r="A11" s="138" t="s">
        <v>127</v>
      </c>
      <c r="B11" s="139">
        <f>VLOOKUP($D$2,'Tischplan_20er_1.-6.'!$A$4:$IV102,18)</f>
        <v>3</v>
      </c>
      <c r="C11" s="139">
        <f>VLOOKUP($D$2,'Tischplan_20er_1.-6.'!$A$4:$IV102,19)</f>
        <v>4</v>
      </c>
      <c r="D11" s="140"/>
      <c r="E11" s="140"/>
      <c r="F11" s="141"/>
      <c r="G11" s="142"/>
      <c r="H11" s="143"/>
      <c r="I11" s="140"/>
      <c r="J11" s="140"/>
      <c r="K11" s="140"/>
      <c r="L11" s="142"/>
      <c r="M11" s="121"/>
      <c r="N11" s="207"/>
      <c r="O11" s="146"/>
      <c r="P11" s="138" t="s">
        <v>127</v>
      </c>
      <c r="Q11" s="139">
        <f>VLOOKUP($S$2,'Tischplan_20er_1.-6.'!$A$4:$IV102,18)</f>
        <v>4</v>
      </c>
      <c r="R11" s="139">
        <f>VLOOKUP($S$2,'Tischplan_20er_1.-6.'!$A$4:$IV102,19)</f>
        <v>4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121"/>
    </row>
    <row r="12" spans="1:28" ht="15.75" customHeight="1" thickBot="1" x14ac:dyDescent="0.25">
      <c r="A12" s="115" t="s">
        <v>128</v>
      </c>
      <c r="B12" s="122">
        <f>VLOOKUP($D$2,'Tischplan_20er_1.-6.'!$A$4:$IV102,20)</f>
        <v>4</v>
      </c>
      <c r="C12" s="122">
        <f>VLOOKUP($D$2,'Tischplan_20er_1.-6.'!$A$4:$IV102,21)</f>
        <v>3</v>
      </c>
      <c r="D12" s="123"/>
      <c r="E12" s="123"/>
      <c r="F12" s="124"/>
      <c r="G12" s="125"/>
      <c r="H12" s="126"/>
      <c r="I12" s="123"/>
      <c r="J12" s="123"/>
      <c r="K12" s="123"/>
      <c r="L12" s="125"/>
      <c r="M12" s="121"/>
      <c r="N12" s="207"/>
      <c r="O12" s="146"/>
      <c r="P12" s="115" t="s">
        <v>128</v>
      </c>
      <c r="Q12" s="122">
        <f>VLOOKUP($S$2,'Tischplan_20er_1.-6.'!$A$4:$IV102,20)</f>
        <v>3</v>
      </c>
      <c r="R12" s="122">
        <f>VLOOKUP($S$2,'Tischplan_20er_1.-6.'!$A$4:$IV102,21)</f>
        <v>3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121"/>
    </row>
    <row r="13" spans="1:28" ht="15.75" customHeight="1" thickBot="1" x14ac:dyDescent="0.25">
      <c r="A13" s="127" t="s">
        <v>129</v>
      </c>
      <c r="B13" s="134"/>
      <c r="C13" s="134"/>
      <c r="D13" s="135"/>
      <c r="E13" s="135"/>
      <c r="F13" s="135"/>
      <c r="G13" s="136"/>
      <c r="H13" s="137"/>
      <c r="I13" s="135"/>
      <c r="J13" s="135"/>
      <c r="K13" s="135"/>
      <c r="L13" s="136"/>
      <c r="M13" s="132"/>
      <c r="N13" s="206"/>
      <c r="O13" s="133"/>
      <c r="P13" s="127" t="s">
        <v>129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5.75" customHeight="1" thickBot="1" x14ac:dyDescent="0.25">
      <c r="A14" s="266" t="s">
        <v>130</v>
      </c>
      <c r="B14" s="239"/>
      <c r="C14" s="267"/>
      <c r="D14" s="129" t="s">
        <v>120</v>
      </c>
      <c r="E14" s="129"/>
      <c r="F14" s="130"/>
      <c r="G14" s="131" t="s">
        <v>120</v>
      </c>
      <c r="H14" s="112"/>
      <c r="I14" s="129"/>
      <c r="J14" s="129"/>
      <c r="K14" s="129"/>
      <c r="L14" s="131"/>
      <c r="M14" s="210" t="s">
        <v>154</v>
      </c>
      <c r="N14" s="206"/>
      <c r="O14" s="133"/>
      <c r="P14" s="266" t="s">
        <v>130</v>
      </c>
      <c r="Q14" s="239"/>
      <c r="R14" s="267"/>
      <c r="S14" s="129" t="s">
        <v>120</v>
      </c>
      <c r="T14" s="129"/>
      <c r="U14" s="130"/>
      <c r="V14" s="131" t="s">
        <v>120</v>
      </c>
      <c r="W14" s="112"/>
      <c r="X14" s="129"/>
      <c r="Y14" s="129"/>
      <c r="Z14" s="129"/>
      <c r="AA14" s="131"/>
      <c r="AB14" s="210" t="s">
        <v>154</v>
      </c>
    </row>
    <row r="15" spans="1:28" ht="15.75" customHeight="1" x14ac:dyDescent="0.2">
      <c r="A15" s="138" t="s">
        <v>131</v>
      </c>
      <c r="B15" s="139">
        <f>VLOOKUP($D$2,'Tischplan_20er_1.-6.'!$A$4:$IV102,26)</f>
        <v>2</v>
      </c>
      <c r="C15" s="139">
        <f>VLOOKUP($D$2,'Tischplan_20er_1.-6.'!$A$4:$IV102,27)</f>
        <v>3</v>
      </c>
      <c r="D15" s="140"/>
      <c r="E15" s="140"/>
      <c r="F15" s="140"/>
      <c r="G15" s="142"/>
      <c r="H15" s="143"/>
      <c r="I15" s="140"/>
      <c r="J15" s="140"/>
      <c r="K15" s="140"/>
      <c r="L15" s="142"/>
      <c r="M15" s="121"/>
      <c r="N15" s="206"/>
      <c r="O15" s="146"/>
      <c r="P15" s="138" t="s">
        <v>131</v>
      </c>
      <c r="Q15" s="139">
        <f>VLOOKUP($S$2,'Tischplan_20er_1.-6.'!$A$4:$IV102,26)</f>
        <v>1</v>
      </c>
      <c r="R15" s="139">
        <f>VLOOKUP($S$2,'Tischplan_20er_1.-6.'!$A$4:$IV102,27)</f>
        <v>3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121"/>
    </row>
    <row r="16" spans="1:28" ht="15.75" customHeight="1" thickBot="1" x14ac:dyDescent="0.25">
      <c r="A16" s="115" t="s">
        <v>132</v>
      </c>
      <c r="B16" s="122">
        <f>VLOOKUP($D$2,'Tischplan_20er_1.-6.'!$A$4:$IV102,28)</f>
        <v>3</v>
      </c>
      <c r="C16" s="122">
        <f>VLOOKUP($D$2,'Tischplan_20er_1.-6.'!$A$4:$IV102,29)</f>
        <v>4</v>
      </c>
      <c r="D16" s="123"/>
      <c r="E16" s="123"/>
      <c r="F16" s="123"/>
      <c r="G16" s="125"/>
      <c r="H16" s="126"/>
      <c r="I16" s="123"/>
      <c r="J16" s="123"/>
      <c r="K16" s="123"/>
      <c r="L16" s="125"/>
      <c r="M16" s="121"/>
      <c r="N16" s="206"/>
      <c r="O16" s="146"/>
      <c r="P16" s="115" t="s">
        <v>132</v>
      </c>
      <c r="Q16" s="122">
        <f>VLOOKUP($S$2,'Tischplan_20er_1.-6.'!$A$4:$IV102,28)</f>
        <v>4</v>
      </c>
      <c r="R16" s="122">
        <f>VLOOKUP($S$2,'Tischplan_20er_1.-6.'!$A$4:$IV102,29)</f>
        <v>4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121"/>
    </row>
    <row r="17" spans="1:28" ht="15.75" customHeight="1" thickBot="1" x14ac:dyDescent="0.25">
      <c r="A17" s="127" t="s">
        <v>133</v>
      </c>
      <c r="B17" s="134"/>
      <c r="C17" s="134"/>
      <c r="D17" s="135"/>
      <c r="E17" s="135"/>
      <c r="F17" s="145"/>
      <c r="G17" s="136"/>
      <c r="H17" s="137"/>
      <c r="I17" s="135"/>
      <c r="J17" s="135"/>
      <c r="K17" s="135"/>
      <c r="L17" s="136"/>
      <c r="N17" s="206"/>
      <c r="P17" s="127" t="s">
        <v>133</v>
      </c>
      <c r="Q17" s="134"/>
      <c r="R17" s="134"/>
      <c r="S17" s="135"/>
      <c r="T17" s="135"/>
      <c r="U17" s="135"/>
      <c r="V17" s="136"/>
      <c r="W17" s="137"/>
      <c r="X17" s="135"/>
      <c r="Y17" s="135"/>
      <c r="Z17" s="135"/>
      <c r="AA17" s="136"/>
    </row>
    <row r="18" spans="1:28" ht="21.75" customHeight="1" x14ac:dyDescent="0.2">
      <c r="A18" s="147"/>
      <c r="B18" s="271"/>
      <c r="C18" s="271"/>
      <c r="D18" s="271"/>
      <c r="E18" s="271"/>
      <c r="F18" s="271"/>
      <c r="G18" s="271"/>
      <c r="H18" s="271"/>
      <c r="I18" s="271"/>
      <c r="J18" s="270"/>
      <c r="K18" s="270"/>
      <c r="L18" s="270"/>
      <c r="M18" s="148"/>
      <c r="N18" s="206"/>
      <c r="O18" s="106"/>
      <c r="P18" s="147"/>
      <c r="Q18" s="271"/>
      <c r="R18" s="271"/>
      <c r="S18" s="271"/>
      <c r="T18" s="271"/>
      <c r="U18" s="271"/>
      <c r="V18" s="271"/>
      <c r="W18" s="271"/>
      <c r="X18" s="271"/>
      <c r="Y18" s="270"/>
      <c r="Z18" s="270"/>
      <c r="AA18" s="270"/>
    </row>
    <row r="19" spans="1:28" ht="24" customHeight="1" thickBot="1" x14ac:dyDescent="0.25">
      <c r="A19" s="105"/>
      <c r="B19" s="268" t="str">
        <f>$B$1</f>
        <v xml:space="preserve">  10-Serien-Liga</v>
      </c>
      <c r="C19" s="268"/>
      <c r="D19" s="268"/>
      <c r="E19" s="268"/>
      <c r="F19" s="268"/>
      <c r="G19" s="268"/>
      <c r="H19" s="268"/>
      <c r="I19" s="268"/>
      <c r="J19" s="269">
        <f>$J$1</f>
        <v>2023</v>
      </c>
      <c r="K19" s="269"/>
      <c r="L19" s="269"/>
      <c r="M19" s="148" t="str">
        <f>M1</f>
        <v>A</v>
      </c>
      <c r="N19" s="206"/>
      <c r="O19" s="106">
        <f>O1+2</f>
        <v>4</v>
      </c>
      <c r="P19" s="105"/>
      <c r="Q19" s="268" t="str">
        <f>$B$1</f>
        <v xml:space="preserve">  10-Serien-Liga</v>
      </c>
      <c r="R19" s="268"/>
      <c r="S19" s="268"/>
      <c r="T19" s="268"/>
      <c r="U19" s="268"/>
      <c r="V19" s="268"/>
      <c r="W19" s="268"/>
      <c r="X19" s="268"/>
      <c r="Y19" s="269">
        <f>$J$1</f>
        <v>2023</v>
      </c>
      <c r="Z19" s="269"/>
      <c r="AA19" s="269"/>
    </row>
    <row r="20" spans="1:28" ht="15.75" customHeight="1" thickBot="1" x14ac:dyDescent="0.3">
      <c r="A20" s="108" t="s">
        <v>110</v>
      </c>
      <c r="B20" s="109"/>
      <c r="C20" s="109"/>
      <c r="D20" s="110" t="str">
        <f>M19&amp;O19-1</f>
        <v>A3</v>
      </c>
      <c r="E20" s="110" t="s">
        <v>111</v>
      </c>
      <c r="F20" s="109"/>
      <c r="G20" s="238"/>
      <c r="H20" s="239"/>
      <c r="I20" s="239"/>
      <c r="J20" s="239"/>
      <c r="K20" s="239"/>
      <c r="L20" s="240"/>
      <c r="M20" s="12"/>
      <c r="N20" s="206"/>
      <c r="P20" s="108" t="s">
        <v>110</v>
      </c>
      <c r="Q20" s="109"/>
      <c r="R20" s="109"/>
      <c r="S20" s="110" t="str">
        <f>M19&amp;O19</f>
        <v>A4</v>
      </c>
      <c r="T20" s="110" t="s">
        <v>111</v>
      </c>
      <c r="U20" s="109"/>
      <c r="V20" s="238"/>
      <c r="W20" s="238"/>
      <c r="X20" s="238"/>
      <c r="Y20" s="238"/>
      <c r="Z20" s="238"/>
      <c r="AA20" s="241"/>
      <c r="AB20" s="12"/>
    </row>
    <row r="21" spans="1:28" ht="15.75" customHeight="1" thickBot="1" x14ac:dyDescent="0.25">
      <c r="A21" s="112" t="s">
        <v>112</v>
      </c>
      <c r="B21" s="113" t="s">
        <v>113</v>
      </c>
      <c r="C21" s="113" t="s">
        <v>27</v>
      </c>
      <c r="D21" s="113" t="s">
        <v>114</v>
      </c>
      <c r="E21" s="113" t="s">
        <v>115</v>
      </c>
      <c r="F21" s="113" t="s">
        <v>116</v>
      </c>
      <c r="G21" s="114" t="s">
        <v>117</v>
      </c>
      <c r="H21" s="245" t="s">
        <v>118</v>
      </c>
      <c r="I21" s="246"/>
      <c r="J21" s="246"/>
      <c r="K21" s="246"/>
      <c r="L21" s="247"/>
      <c r="M21" s="210" t="s">
        <v>154</v>
      </c>
      <c r="N21" s="206"/>
      <c r="P21" s="112" t="s">
        <v>112</v>
      </c>
      <c r="Q21" s="113" t="s">
        <v>113</v>
      </c>
      <c r="R21" s="113" t="s">
        <v>27</v>
      </c>
      <c r="S21" s="113" t="s">
        <v>114</v>
      </c>
      <c r="T21" s="113" t="s">
        <v>115</v>
      </c>
      <c r="U21" s="113" t="s">
        <v>116</v>
      </c>
      <c r="V21" s="114" t="s">
        <v>117</v>
      </c>
      <c r="W21" s="245" t="s">
        <v>118</v>
      </c>
      <c r="X21" s="246"/>
      <c r="Y21" s="246"/>
      <c r="Z21" s="246"/>
      <c r="AA21" s="247"/>
      <c r="AB21" s="210" t="s">
        <v>154</v>
      </c>
    </row>
    <row r="22" spans="1:28" ht="15.75" customHeight="1" x14ac:dyDescent="0.2">
      <c r="A22" s="115" t="s">
        <v>119</v>
      </c>
      <c r="B22" s="116">
        <f>VLOOKUP($D$20,'Tischplan_20er_1.-6.'!$A$4:$IV102,2)</f>
        <v>3</v>
      </c>
      <c r="C22" s="116">
        <f>VLOOKUP($D$20,'Tischplan_20er_1.-6.'!$A$4:$IV102,3)</f>
        <v>1</v>
      </c>
      <c r="D22" s="117" t="s">
        <v>120</v>
      </c>
      <c r="E22" s="117"/>
      <c r="F22" s="118"/>
      <c r="G22" s="119" t="s">
        <v>120</v>
      </c>
      <c r="H22" s="120"/>
      <c r="I22" s="117"/>
      <c r="J22" s="117"/>
      <c r="K22" s="117"/>
      <c r="L22" s="119"/>
      <c r="M22" s="121"/>
      <c r="N22" s="206"/>
      <c r="O22" s="146"/>
      <c r="P22" s="115" t="s">
        <v>119</v>
      </c>
      <c r="Q22" s="116">
        <f>VLOOKUP($S$20,'Tischplan_20er_1.-6.'!$A$4:$IV102,2)</f>
        <v>4</v>
      </c>
      <c r="R22" s="116">
        <f>VLOOKUP($S$20,'Tischplan_20er_1.-6.'!$A$4:$IV102,3)</f>
        <v>1</v>
      </c>
      <c r="S22" s="117"/>
      <c r="T22" s="117"/>
      <c r="U22" s="117"/>
      <c r="V22" s="119"/>
      <c r="W22" s="120"/>
      <c r="X22" s="117"/>
      <c r="Y22" s="117"/>
      <c r="Z22" s="117"/>
      <c r="AA22" s="119"/>
      <c r="AB22" s="121"/>
    </row>
    <row r="23" spans="1:28" ht="15.75" customHeight="1" thickBot="1" x14ac:dyDescent="0.25">
      <c r="A23" s="115" t="s">
        <v>121</v>
      </c>
      <c r="B23" s="122">
        <f>VLOOKUP($D$20,'Tischplan_20er_1.-6.'!$A$4:$IV102,4)</f>
        <v>3</v>
      </c>
      <c r="C23" s="122">
        <f>VLOOKUP($D$20,'Tischplan_20er_1.-6.'!$A$4:$IV102,5)</f>
        <v>2</v>
      </c>
      <c r="D23" s="123"/>
      <c r="E23" s="123"/>
      <c r="F23" s="124"/>
      <c r="G23" s="125"/>
      <c r="H23" s="126"/>
      <c r="I23" s="123"/>
      <c r="J23" s="123"/>
      <c r="K23" s="123"/>
      <c r="L23" s="125"/>
      <c r="M23" s="121"/>
      <c r="N23" s="205"/>
      <c r="O23" s="146" t="s">
        <v>120</v>
      </c>
      <c r="P23" s="115" t="s">
        <v>121</v>
      </c>
      <c r="Q23" s="122">
        <f>VLOOKUP($S$20,'Tischplan_20er_1.-6.'!$A$4:$IV102,4)</f>
        <v>4</v>
      </c>
      <c r="R23" s="122">
        <f>VLOOKUP($S$20,'Tischplan_20er_1.-6.'!$A$4:$IV102,5)</f>
        <v>2</v>
      </c>
      <c r="S23" s="123"/>
      <c r="T23" s="123"/>
      <c r="U23" s="123"/>
      <c r="V23" s="125"/>
      <c r="W23" s="126"/>
      <c r="X23" s="123"/>
      <c r="Y23" s="123"/>
      <c r="Z23" s="123"/>
      <c r="AA23" s="125"/>
      <c r="AB23" s="121"/>
    </row>
    <row r="24" spans="1:28" ht="15.75" customHeight="1" thickBot="1" x14ac:dyDescent="0.25">
      <c r="A24" s="127" t="s">
        <v>122</v>
      </c>
      <c r="B24" s="128"/>
      <c r="C24" s="128"/>
      <c r="D24" s="129"/>
      <c r="E24" s="129"/>
      <c r="F24" s="130"/>
      <c r="G24" s="131" t="s">
        <v>120</v>
      </c>
      <c r="H24" s="112"/>
      <c r="I24" s="129"/>
      <c r="J24" s="129"/>
      <c r="K24" s="129"/>
      <c r="L24" s="131"/>
      <c r="M24" s="210" t="s">
        <v>154</v>
      </c>
      <c r="N24" s="206"/>
      <c r="O24" s="133"/>
      <c r="P24" s="127" t="s">
        <v>122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  <c r="AB24" s="210" t="s">
        <v>154</v>
      </c>
    </row>
    <row r="25" spans="1:28" ht="15.75" customHeight="1" x14ac:dyDescent="0.2">
      <c r="A25" s="138" t="s">
        <v>123</v>
      </c>
      <c r="B25" s="139">
        <f>VLOOKUP($D$20,'Tischplan_20er_1.-6.'!$A$4:$IV102,10)</f>
        <v>2</v>
      </c>
      <c r="C25" s="139">
        <f>VLOOKUP($D$20,'Tischplan_20er_1.-6.'!$A$4:$IV102,11)</f>
        <v>2</v>
      </c>
      <c r="D25" s="140"/>
      <c r="E25" s="140"/>
      <c r="F25" s="141"/>
      <c r="G25" s="142" t="s">
        <v>120</v>
      </c>
      <c r="H25" s="143"/>
      <c r="I25" s="140"/>
      <c r="J25" s="140"/>
      <c r="K25" s="140"/>
      <c r="L25" s="142"/>
      <c r="M25" s="121"/>
      <c r="N25" s="206"/>
      <c r="O25" s="149"/>
      <c r="P25" s="138" t="s">
        <v>123</v>
      </c>
      <c r="Q25" s="139">
        <f>VLOOKUP($S$20,'Tischplan_20er_1.-6.'!$A$4:$IV102,10)</f>
        <v>1</v>
      </c>
      <c r="R25" s="139">
        <f>VLOOKUP($S$20,'Tischplan_20er_1.-6.'!$A$4:$IV102,11)</f>
        <v>2</v>
      </c>
      <c r="S25" s="140"/>
      <c r="T25" s="140"/>
      <c r="U25" s="140"/>
      <c r="V25" s="142"/>
      <c r="W25" s="143"/>
      <c r="X25" s="140"/>
      <c r="Y25" s="140"/>
      <c r="Z25" s="140"/>
      <c r="AA25" s="142"/>
      <c r="AB25" s="121"/>
    </row>
    <row r="26" spans="1:28" ht="15.75" customHeight="1" thickBot="1" x14ac:dyDescent="0.25">
      <c r="A26" s="115" t="s">
        <v>124</v>
      </c>
      <c r="B26" s="122">
        <f>VLOOKUP($D$20,'Tischplan_20er_1.-6.'!$A$4:$IV102,12)</f>
        <v>4</v>
      </c>
      <c r="C26" s="122">
        <f>VLOOKUP($D$20,'Tischplan_20er_1.-6.'!$A$4:$IV102,13)</f>
        <v>1</v>
      </c>
      <c r="D26" s="123"/>
      <c r="E26" s="123"/>
      <c r="F26" s="124"/>
      <c r="G26" s="125"/>
      <c r="H26" s="126"/>
      <c r="I26" s="123"/>
      <c r="J26" s="123"/>
      <c r="K26" s="123"/>
      <c r="L26" s="125"/>
      <c r="M26" s="121"/>
      <c r="N26" s="206"/>
      <c r="O26" s="149"/>
      <c r="P26" s="115" t="s">
        <v>124</v>
      </c>
      <c r="Q26" s="122">
        <f>VLOOKUP($S$20,'Tischplan_20er_1.-6.'!$A$4:$IV102,12)</f>
        <v>3</v>
      </c>
      <c r="R26" s="122">
        <f>VLOOKUP($S$20,'Tischplan_20er_1.-6.'!$A$4:$IV102,13)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121"/>
    </row>
    <row r="27" spans="1:28" ht="15.75" customHeight="1" thickBot="1" x14ac:dyDescent="0.25">
      <c r="A27" s="127" t="s">
        <v>125</v>
      </c>
      <c r="B27" s="134"/>
      <c r="C27" s="134"/>
      <c r="D27" s="135"/>
      <c r="E27" s="135"/>
      <c r="F27" s="145"/>
      <c r="G27" s="136"/>
      <c r="H27" s="137"/>
      <c r="I27" s="135"/>
      <c r="J27" s="135"/>
      <c r="K27" s="135"/>
      <c r="L27" s="136"/>
      <c r="M27" s="132"/>
      <c r="N27" s="206"/>
      <c r="O27" s="133"/>
      <c r="P27" s="127" t="s">
        <v>125</v>
      </c>
      <c r="Q27" s="134"/>
      <c r="R27" s="134"/>
      <c r="S27" s="135"/>
      <c r="T27" s="135"/>
      <c r="U27" s="135"/>
      <c r="V27" s="136"/>
      <c r="W27" s="137"/>
      <c r="X27" s="135"/>
      <c r="Y27" s="135"/>
      <c r="Z27" s="135"/>
      <c r="AA27" s="136"/>
    </row>
    <row r="28" spans="1:28" ht="15.75" customHeight="1" thickBot="1" x14ac:dyDescent="0.25">
      <c r="A28" s="266" t="s">
        <v>126</v>
      </c>
      <c r="B28" s="239"/>
      <c r="C28" s="267"/>
      <c r="D28" s="129" t="s">
        <v>120</v>
      </c>
      <c r="E28" s="129"/>
      <c r="F28" s="130"/>
      <c r="G28" s="131" t="s">
        <v>120</v>
      </c>
      <c r="H28" s="112"/>
      <c r="I28" s="129"/>
      <c r="J28" s="129"/>
      <c r="K28" s="129"/>
      <c r="L28" s="131"/>
      <c r="M28" s="210" t="s">
        <v>154</v>
      </c>
      <c r="N28" s="206"/>
      <c r="O28" s="133"/>
      <c r="P28" s="266" t="s">
        <v>126</v>
      </c>
      <c r="Q28" s="239"/>
      <c r="R28" s="267"/>
      <c r="S28" s="129" t="s">
        <v>120</v>
      </c>
      <c r="T28" s="129"/>
      <c r="U28" s="130"/>
      <c r="V28" s="131" t="s">
        <v>120</v>
      </c>
      <c r="W28" s="112"/>
      <c r="X28" s="129"/>
      <c r="Y28" s="129"/>
      <c r="Z28" s="129"/>
      <c r="AA28" s="131"/>
      <c r="AB28" s="210" t="s">
        <v>154</v>
      </c>
    </row>
    <row r="29" spans="1:28" ht="15.75" customHeight="1" x14ac:dyDescent="0.2">
      <c r="A29" s="138" t="s">
        <v>127</v>
      </c>
      <c r="B29" s="139">
        <f>VLOOKUP($D$20,'Tischplan_20er_1.-6.'!$A$4:$IV102,18)</f>
        <v>1</v>
      </c>
      <c r="C29" s="139">
        <f>VLOOKUP($D$20,'Tischplan_20er_1.-6.'!$A$4:$IV102,19)</f>
        <v>4</v>
      </c>
      <c r="D29" s="140"/>
      <c r="E29" s="140"/>
      <c r="F29" s="141"/>
      <c r="G29" s="142"/>
      <c r="H29" s="143"/>
      <c r="I29" s="140"/>
      <c r="J29" s="140"/>
      <c r="K29" s="140"/>
      <c r="L29" s="142"/>
      <c r="M29" s="121"/>
      <c r="N29" s="206"/>
      <c r="O29" s="146"/>
      <c r="P29" s="138" t="s">
        <v>127</v>
      </c>
      <c r="Q29" s="139">
        <f>VLOOKUP($S$20,'Tischplan_20er_1.-6.'!$A$4:$IV102,18)</f>
        <v>2</v>
      </c>
      <c r="R29" s="139">
        <f>VLOOKUP($S$20,'Tischplan_20er_1.-6.'!$A$4:$IV102,19)</f>
        <v>4</v>
      </c>
      <c r="S29" s="140"/>
      <c r="T29" s="140"/>
      <c r="U29" s="140"/>
      <c r="V29" s="142"/>
      <c r="W29" s="143"/>
      <c r="X29" s="140"/>
      <c r="Y29" s="140"/>
      <c r="Z29" s="140"/>
      <c r="AA29" s="142"/>
      <c r="AB29" s="121"/>
    </row>
    <row r="30" spans="1:28" ht="15.75" customHeight="1" thickBot="1" x14ac:dyDescent="0.25">
      <c r="A30" s="115" t="s">
        <v>128</v>
      </c>
      <c r="B30" s="122">
        <f>VLOOKUP($D$20,'Tischplan_20er_1.-6.'!$A$4:$IV102,20)</f>
        <v>2</v>
      </c>
      <c r="C30" s="122">
        <f>VLOOKUP($D$20,'Tischplan_20er_1.-6.'!$A$4:$IV102,21)</f>
        <v>3</v>
      </c>
      <c r="D30" s="123"/>
      <c r="E30" s="123"/>
      <c r="F30" s="124"/>
      <c r="G30" s="125"/>
      <c r="H30" s="126"/>
      <c r="I30" s="123"/>
      <c r="J30" s="123"/>
      <c r="K30" s="123"/>
      <c r="L30" s="125"/>
      <c r="M30" s="121"/>
      <c r="N30" s="206"/>
      <c r="O30" s="146"/>
      <c r="P30" s="115" t="s">
        <v>128</v>
      </c>
      <c r="Q30" s="122">
        <f>VLOOKUP($S$20,'Tischplan_20er_1.-6.'!$A$4:$IV102,20)</f>
        <v>1</v>
      </c>
      <c r="R30" s="122">
        <f>VLOOKUP($S$20,'Tischplan_20er_1.-6.'!$A$4:$IV102,21)</f>
        <v>3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121"/>
    </row>
    <row r="31" spans="1:28" ht="15.75" customHeight="1" thickBot="1" x14ac:dyDescent="0.25">
      <c r="A31" s="127" t="s">
        <v>129</v>
      </c>
      <c r="B31" s="134"/>
      <c r="C31" s="134"/>
      <c r="D31" s="135"/>
      <c r="E31" s="135"/>
      <c r="F31" s="135"/>
      <c r="G31" s="136"/>
      <c r="H31" s="137"/>
      <c r="I31" s="135"/>
      <c r="J31" s="135"/>
      <c r="K31" s="135"/>
      <c r="L31" s="136"/>
      <c r="M31" s="132"/>
      <c r="N31" s="206"/>
      <c r="O31" s="133"/>
      <c r="P31" s="127" t="s">
        <v>129</v>
      </c>
      <c r="Q31" s="134"/>
      <c r="R31" s="134"/>
      <c r="S31" s="135"/>
      <c r="T31" s="135"/>
      <c r="U31" s="135"/>
      <c r="V31" s="136"/>
      <c r="W31" s="137"/>
      <c r="X31" s="135"/>
      <c r="Y31" s="135"/>
      <c r="Z31" s="135"/>
      <c r="AA31" s="136"/>
    </row>
    <row r="32" spans="1:28" ht="15.75" customHeight="1" thickBot="1" x14ac:dyDescent="0.25">
      <c r="A32" s="266" t="s">
        <v>130</v>
      </c>
      <c r="B32" s="239"/>
      <c r="C32" s="267"/>
      <c r="D32" s="129" t="s">
        <v>120</v>
      </c>
      <c r="E32" s="129"/>
      <c r="F32" s="130"/>
      <c r="G32" s="131" t="s">
        <v>120</v>
      </c>
      <c r="H32" s="112"/>
      <c r="I32" s="129"/>
      <c r="J32" s="129"/>
      <c r="K32" s="129"/>
      <c r="L32" s="131"/>
      <c r="M32" s="210" t="s">
        <v>154</v>
      </c>
      <c r="N32" s="206"/>
      <c r="O32" s="133"/>
      <c r="P32" s="266" t="s">
        <v>130</v>
      </c>
      <c r="Q32" s="239"/>
      <c r="R32" s="267"/>
      <c r="S32" s="129" t="s">
        <v>120</v>
      </c>
      <c r="T32" s="129"/>
      <c r="U32" s="130"/>
      <c r="V32" s="131" t="s">
        <v>120</v>
      </c>
      <c r="W32" s="112"/>
      <c r="X32" s="129"/>
      <c r="Y32" s="129"/>
      <c r="Z32" s="129"/>
      <c r="AA32" s="131"/>
      <c r="AB32" s="210" t="s">
        <v>154</v>
      </c>
    </row>
    <row r="33" spans="1:28" ht="15.75" customHeight="1" x14ac:dyDescent="0.2">
      <c r="A33" s="138" t="s">
        <v>131</v>
      </c>
      <c r="B33" s="139">
        <f>VLOOKUP($D$20,'Tischplan_20er_1.-6.'!$A$4:$IV102,26)</f>
        <v>4</v>
      </c>
      <c r="C33" s="139">
        <f>VLOOKUP($D$20,'Tischplan_20er_1.-6.'!$A$4:$IV102,27)</f>
        <v>3</v>
      </c>
      <c r="D33" s="140"/>
      <c r="E33" s="140"/>
      <c r="F33" s="140"/>
      <c r="G33" s="142"/>
      <c r="H33" s="143"/>
      <c r="I33" s="140"/>
      <c r="J33" s="140"/>
      <c r="K33" s="140"/>
      <c r="L33" s="142"/>
      <c r="M33" s="121"/>
      <c r="N33" s="206"/>
      <c r="O33" s="146"/>
      <c r="P33" s="138" t="s">
        <v>131</v>
      </c>
      <c r="Q33" s="139">
        <f>VLOOKUP($S$20,'Tischplan_20er_1.-6.'!$A$4:$IV102,26)</f>
        <v>3</v>
      </c>
      <c r="R33" s="139">
        <f>VLOOKUP($S$20,'Tischplan_20er_1.-6.'!$A$4:$IV102,27)</f>
        <v>3</v>
      </c>
      <c r="S33" s="140"/>
      <c r="T33" s="140"/>
      <c r="U33" s="140"/>
      <c r="V33" s="142"/>
      <c r="W33" s="143"/>
      <c r="X33" s="140"/>
      <c r="Y33" s="140"/>
      <c r="Z33" s="140"/>
      <c r="AA33" s="142"/>
      <c r="AB33" s="121"/>
    </row>
    <row r="34" spans="1:28" ht="15.75" customHeight="1" thickBot="1" x14ac:dyDescent="0.25">
      <c r="A34" s="115" t="s">
        <v>132</v>
      </c>
      <c r="B34" s="122">
        <f>VLOOKUP($D$20,'Tischplan_20er_1.-6.'!$A$4:$IV102,28)</f>
        <v>1</v>
      </c>
      <c r="C34" s="122">
        <f>VLOOKUP($D$20,'Tischplan_20er_1.-6.'!$A$4:$IV102,29)</f>
        <v>4</v>
      </c>
      <c r="D34" s="123"/>
      <c r="E34" s="123"/>
      <c r="F34" s="123"/>
      <c r="G34" s="125"/>
      <c r="H34" s="126"/>
      <c r="I34" s="123"/>
      <c r="J34" s="123"/>
      <c r="K34" s="123"/>
      <c r="L34" s="125"/>
      <c r="M34" s="121"/>
      <c r="N34" s="206"/>
      <c r="O34" s="146"/>
      <c r="P34" s="115" t="s">
        <v>132</v>
      </c>
      <c r="Q34" s="122">
        <f>VLOOKUP($S$20,'Tischplan_20er_1.-6.'!$A$4:$IV102,28)</f>
        <v>2</v>
      </c>
      <c r="R34" s="122">
        <f>VLOOKUP($S$20,'Tischplan_20er_1.-6.'!$A$4:$IV102,29)</f>
        <v>4</v>
      </c>
      <c r="S34" s="123"/>
      <c r="T34" s="123"/>
      <c r="U34" s="123"/>
      <c r="V34" s="125"/>
      <c r="W34" s="126"/>
      <c r="X34" s="123"/>
      <c r="Y34" s="123"/>
      <c r="Z34" s="123"/>
      <c r="AA34" s="125"/>
      <c r="AB34" s="121"/>
    </row>
    <row r="35" spans="1:28" ht="15.75" customHeight="1" thickBot="1" x14ac:dyDescent="0.25">
      <c r="A35" s="127" t="s">
        <v>133</v>
      </c>
      <c r="B35" s="134"/>
      <c r="C35" s="134"/>
      <c r="D35" s="135"/>
      <c r="E35" s="135"/>
      <c r="F35" s="145"/>
      <c r="G35" s="136"/>
      <c r="H35" s="137"/>
      <c r="I35" s="135"/>
      <c r="J35" s="135"/>
      <c r="K35" s="135"/>
      <c r="L35" s="136"/>
      <c r="M35" s="132"/>
      <c r="N35" s="206"/>
      <c r="O35" s="133"/>
      <c r="P35" s="127" t="s">
        <v>133</v>
      </c>
      <c r="Q35" s="134"/>
      <c r="R35" s="134"/>
      <c r="S35" s="135"/>
      <c r="T35" s="135"/>
      <c r="U35" s="135"/>
      <c r="V35" s="136"/>
      <c r="W35" s="137"/>
      <c r="X35" s="135"/>
      <c r="Y35" s="135"/>
      <c r="Z35" s="135"/>
      <c r="AA35" s="136"/>
    </row>
    <row r="36" spans="1:28" ht="18" hidden="1" customHeight="1" x14ac:dyDescent="0.2">
      <c r="M36" s="150"/>
      <c r="N36" s="207"/>
      <c r="O36" s="151"/>
    </row>
    <row r="37" spans="1:28" ht="18" hidden="1" customHeight="1" x14ac:dyDescent="0.2">
      <c r="N37" s="207"/>
    </row>
    <row r="38" spans="1:28" ht="18" hidden="1" customHeight="1" x14ac:dyDescent="0.2">
      <c r="N38" s="207"/>
    </row>
    <row r="39" spans="1:28" ht="18" hidden="1" customHeight="1" x14ac:dyDescent="0.2">
      <c r="N39" s="207"/>
    </row>
    <row r="40" spans="1:28" ht="18" hidden="1" customHeight="1" x14ac:dyDescent="0.2">
      <c r="N40" s="206"/>
    </row>
    <row r="41" spans="1:28" ht="18" hidden="1" customHeight="1" x14ac:dyDescent="0.2">
      <c r="N41" s="206"/>
    </row>
    <row r="42" spans="1:28" ht="18" hidden="1" customHeight="1" x14ac:dyDescent="0.2">
      <c r="N42" s="206"/>
    </row>
    <row r="43" spans="1:28" ht="18" customHeight="1" x14ac:dyDescent="0.2">
      <c r="M43" s="186"/>
      <c r="N43" s="187"/>
      <c r="O43" s="186"/>
    </row>
    <row r="44" spans="1:28" ht="18" customHeight="1" x14ac:dyDescent="0.2">
      <c r="M44" s="186"/>
      <c r="N44" s="215"/>
      <c r="O44" s="186"/>
    </row>
    <row r="45" spans="1:28" ht="18" customHeight="1" x14ac:dyDescent="0.2">
      <c r="M45" s="186"/>
      <c r="N45" s="186"/>
      <c r="O45" s="186"/>
    </row>
    <row r="46" spans="1:28" ht="18" customHeight="1" x14ac:dyDescent="0.2">
      <c r="M46" s="186"/>
      <c r="N46" s="186"/>
      <c r="O46" s="186"/>
    </row>
    <row r="47" spans="1:28" ht="18" customHeight="1" x14ac:dyDescent="0.2">
      <c r="M47" s="186"/>
      <c r="N47" s="186"/>
      <c r="O47" s="186"/>
    </row>
    <row r="48" spans="1:28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  <row r="87" spans="13:15" ht="18" customHeight="1" x14ac:dyDescent="0.2">
      <c r="M87" s="186"/>
      <c r="N87" s="186"/>
      <c r="O87" s="186"/>
    </row>
    <row r="88" spans="13:15" ht="18" customHeight="1" x14ac:dyDescent="0.2">
      <c r="M88" s="186"/>
      <c r="N88" s="186"/>
      <c r="O88" s="186"/>
    </row>
    <row r="89" spans="13:15" ht="18" customHeight="1" x14ac:dyDescent="0.2">
      <c r="M89" s="186"/>
      <c r="N89" s="186"/>
      <c r="O89" s="186"/>
    </row>
    <row r="90" spans="13:15" ht="18" customHeight="1" x14ac:dyDescent="0.2">
      <c r="M90" s="186"/>
      <c r="N90" s="186"/>
      <c r="O90" s="186"/>
    </row>
    <row r="91" spans="13:15" ht="18" customHeight="1" x14ac:dyDescent="0.2">
      <c r="M91" s="186"/>
      <c r="N91" s="186"/>
      <c r="O91" s="186"/>
    </row>
    <row r="92" spans="13:15" ht="18" customHeight="1" x14ac:dyDescent="0.2">
      <c r="M92" s="186"/>
      <c r="N92" s="186"/>
      <c r="O92" s="186"/>
    </row>
    <row r="93" spans="13:15" ht="18" customHeight="1" x14ac:dyDescent="0.2">
      <c r="M93" s="186"/>
      <c r="N93" s="186"/>
      <c r="O93" s="186"/>
    </row>
    <row r="94" spans="13:15" ht="18" customHeight="1" x14ac:dyDescent="0.2">
      <c r="M94" s="186"/>
      <c r="N94" s="186"/>
      <c r="O94" s="186"/>
    </row>
    <row r="95" spans="13:15" ht="18" customHeight="1" x14ac:dyDescent="0.2">
      <c r="M95" s="186"/>
      <c r="N95" s="186"/>
      <c r="O95" s="186"/>
    </row>
    <row r="96" spans="13:15" ht="18" customHeight="1" x14ac:dyDescent="0.2">
      <c r="M96" s="186"/>
      <c r="N96" s="186"/>
      <c r="O96" s="186"/>
    </row>
    <row r="97" spans="13:15" ht="18" customHeight="1" x14ac:dyDescent="0.2">
      <c r="M97" s="186"/>
      <c r="N97" s="186"/>
      <c r="O97" s="186"/>
    </row>
    <row r="98" spans="13:15" ht="18" customHeight="1" x14ac:dyDescent="0.2">
      <c r="M98" s="186"/>
      <c r="N98" s="186"/>
      <c r="O98" s="186"/>
    </row>
    <row r="99" spans="13:15" ht="18" customHeight="1" x14ac:dyDescent="0.2">
      <c r="M99" s="186"/>
      <c r="N99" s="186"/>
      <c r="O99" s="186"/>
    </row>
    <row r="100" spans="13:15" ht="18" customHeight="1" x14ac:dyDescent="0.2">
      <c r="M100" s="186"/>
      <c r="N100" s="186"/>
      <c r="O100" s="186"/>
    </row>
  </sheetData>
  <sheetProtection sheet="1" objects="1" scenarios="1"/>
  <mergeCells count="28">
    <mergeCell ref="B1:I1"/>
    <mergeCell ref="J1:L1"/>
    <mergeCell ref="Q1:X1"/>
    <mergeCell ref="Y1:AA1"/>
    <mergeCell ref="G2:L2"/>
    <mergeCell ref="V2:AA2"/>
    <mergeCell ref="H3:L3"/>
    <mergeCell ref="W3:AA3"/>
    <mergeCell ref="A10:C10"/>
    <mergeCell ref="P10:R10"/>
    <mergeCell ref="A14:C14"/>
    <mergeCell ref="P14:R14"/>
    <mergeCell ref="B18:I18"/>
    <mergeCell ref="J18:L18"/>
    <mergeCell ref="Q18:X18"/>
    <mergeCell ref="Y18:AA18"/>
    <mergeCell ref="B19:I19"/>
    <mergeCell ref="J19:L19"/>
    <mergeCell ref="Q19:X19"/>
    <mergeCell ref="Y19:AA19"/>
    <mergeCell ref="A32:C32"/>
    <mergeCell ref="P32:R32"/>
    <mergeCell ref="G20:L20"/>
    <mergeCell ref="V20:AA20"/>
    <mergeCell ref="H21:L21"/>
    <mergeCell ref="W21:AA21"/>
    <mergeCell ref="A28:C28"/>
    <mergeCell ref="P28:R28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9123-E935-4B01-AA41-C2D8D78D26D2}">
  <sheetPr>
    <tabColor indexed="11"/>
    <pageSetUpPr fitToPage="1"/>
  </sheetPr>
  <dimension ref="A1:AE86"/>
  <sheetViews>
    <sheetView workbookViewId="0">
      <selection activeCell="B1" sqref="B1:I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31" ht="24" customHeight="1" thickBot="1" x14ac:dyDescent="0.25">
      <c r="A1" s="105"/>
      <c r="B1" s="268" t="str">
        <f>VORNE_10S!B1</f>
        <v xml:space="preserve">  10-Serien-Liga</v>
      </c>
      <c r="C1" s="268"/>
      <c r="D1" s="268"/>
      <c r="E1" s="268"/>
      <c r="F1" s="268"/>
      <c r="G1" s="268"/>
      <c r="H1" s="268"/>
      <c r="I1" s="268"/>
      <c r="J1" s="269">
        <f>VORNE_10S!J1</f>
        <v>2023</v>
      </c>
      <c r="K1" s="269"/>
      <c r="L1" s="269"/>
      <c r="M1" s="148" t="str">
        <f>VORNE_10S!M1</f>
        <v>A</v>
      </c>
      <c r="N1" s="204"/>
      <c r="O1" s="106">
        <f>VORNE_10S!O1</f>
        <v>2</v>
      </c>
      <c r="P1" s="105"/>
      <c r="Q1" s="268" t="str">
        <f>$B$1</f>
        <v xml:space="preserve">  10-Serien-Liga</v>
      </c>
      <c r="R1" s="268"/>
      <c r="S1" s="268"/>
      <c r="T1" s="268"/>
      <c r="U1" s="268"/>
      <c r="V1" s="268"/>
      <c r="W1" s="268"/>
      <c r="X1" s="268"/>
      <c r="Y1" s="269">
        <f>$J$1</f>
        <v>2023</v>
      </c>
      <c r="Z1" s="269"/>
      <c r="AA1" s="269"/>
    </row>
    <row r="2" spans="1:31" ht="18" customHeight="1" thickBot="1" x14ac:dyDescent="0.3">
      <c r="A2" s="108" t="s">
        <v>110</v>
      </c>
      <c r="B2" s="109"/>
      <c r="C2" s="109"/>
      <c r="D2" s="110" t="str">
        <f>M1&amp;O1</f>
        <v>A2</v>
      </c>
      <c r="E2" s="110" t="s">
        <v>111</v>
      </c>
      <c r="F2" s="109"/>
      <c r="G2" s="238"/>
      <c r="H2" s="238"/>
      <c r="I2" s="238"/>
      <c r="J2" s="238"/>
      <c r="K2" s="238"/>
      <c r="L2" s="241"/>
      <c r="M2" s="12"/>
      <c r="N2" s="205"/>
      <c r="P2" s="108" t="s">
        <v>110</v>
      </c>
      <c r="Q2" s="109"/>
      <c r="R2" s="109"/>
      <c r="S2" s="110" t="str">
        <f>M1&amp;O1-1</f>
        <v>A1</v>
      </c>
      <c r="T2" s="110" t="s">
        <v>111</v>
      </c>
      <c r="U2" s="109"/>
      <c r="V2" s="238"/>
      <c r="W2" s="238"/>
      <c r="X2" s="238"/>
      <c r="Y2" s="238"/>
      <c r="Z2" s="238"/>
      <c r="AA2" s="241"/>
      <c r="AB2" s="12"/>
    </row>
    <row r="3" spans="1:31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5" t="s">
        <v>118</v>
      </c>
      <c r="I3" s="246"/>
      <c r="J3" s="246"/>
      <c r="K3" s="246"/>
      <c r="L3" s="247"/>
      <c r="M3" s="12"/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5" t="s">
        <v>118</v>
      </c>
      <c r="X3" s="246"/>
      <c r="Y3" s="246"/>
      <c r="Z3" s="246"/>
      <c r="AA3" s="247"/>
      <c r="AB3" s="12"/>
    </row>
    <row r="4" spans="1:31" ht="18" customHeight="1" thickBot="1" x14ac:dyDescent="0.25">
      <c r="A4" s="266" t="s">
        <v>134</v>
      </c>
      <c r="B4" s="239"/>
      <c r="C4" s="267"/>
      <c r="D4" s="129" t="s">
        <v>120</v>
      </c>
      <c r="E4" s="129"/>
      <c r="F4" s="130"/>
      <c r="G4" s="131" t="s">
        <v>120</v>
      </c>
      <c r="H4" s="112"/>
      <c r="I4" s="129"/>
      <c r="J4" s="129"/>
      <c r="K4" s="129"/>
      <c r="L4" s="131"/>
      <c r="M4" s="210" t="s">
        <v>154</v>
      </c>
      <c r="N4" s="206"/>
      <c r="O4" s="144"/>
      <c r="P4" s="266" t="s">
        <v>134</v>
      </c>
      <c r="Q4" s="239"/>
      <c r="R4" s="267"/>
      <c r="S4" s="129" t="s">
        <v>120</v>
      </c>
      <c r="T4" s="129"/>
      <c r="U4" s="130"/>
      <c r="V4" s="131" t="s">
        <v>120</v>
      </c>
      <c r="W4" s="112"/>
      <c r="X4" s="129"/>
      <c r="Y4" s="129"/>
      <c r="Z4" s="129"/>
      <c r="AA4" s="131"/>
      <c r="AB4" s="210" t="s">
        <v>154</v>
      </c>
    </row>
    <row r="5" spans="1:31" ht="18" customHeight="1" thickBot="1" x14ac:dyDescent="0.25">
      <c r="A5" s="138" t="s">
        <v>135</v>
      </c>
      <c r="B5" s="122">
        <f>VLOOKUP($D$2,'Tischplan_20er_1.-6.'!$A$4:$IV102,34)</f>
        <v>2</v>
      </c>
      <c r="C5" s="139">
        <f>VLOOKUP($D$2,'Tischplan_20er_1.-6.'!$A$4:$IV102,35)</f>
        <v>1</v>
      </c>
      <c r="D5" s="140"/>
      <c r="E5" s="140"/>
      <c r="F5" s="141"/>
      <c r="G5" s="142"/>
      <c r="H5" s="143"/>
      <c r="I5" s="140"/>
      <c r="J5" s="140"/>
      <c r="K5" s="140"/>
      <c r="L5" s="141"/>
      <c r="M5" s="211"/>
      <c r="N5" s="206"/>
      <c r="O5" s="144"/>
      <c r="P5" s="138" t="s">
        <v>135</v>
      </c>
      <c r="Q5" s="139">
        <f>VLOOKUP($S$2,'Tischplan_20er_1.-6.'!$A$4:$IV102,34)</f>
        <v>1</v>
      </c>
      <c r="R5" s="139">
        <f>VLOOKUP($S$2,'Tischplan_20er_1.-6.'!$A$4:$IV102,35)</f>
        <v>1</v>
      </c>
      <c r="S5" s="140"/>
      <c r="T5" s="140"/>
      <c r="U5" s="140"/>
      <c r="V5" s="142"/>
      <c r="W5" s="143"/>
      <c r="X5" s="140"/>
      <c r="Y5" s="140"/>
      <c r="Z5" s="140"/>
      <c r="AA5" s="142"/>
      <c r="AB5" s="211"/>
    </row>
    <row r="6" spans="1:31" ht="18" customHeight="1" thickBot="1" x14ac:dyDescent="0.25">
      <c r="A6" s="127" t="s">
        <v>136</v>
      </c>
      <c r="B6" s="135"/>
      <c r="C6" s="135"/>
      <c r="D6" s="135"/>
      <c r="E6" s="135"/>
      <c r="F6" s="145"/>
      <c r="G6" s="136"/>
      <c r="H6" s="137"/>
      <c r="I6" s="135"/>
      <c r="J6" s="135"/>
      <c r="K6" s="135"/>
      <c r="L6" s="136"/>
      <c r="N6" s="206"/>
      <c r="P6" s="127" t="s">
        <v>136</v>
      </c>
      <c r="Q6" s="135"/>
      <c r="R6" s="135"/>
      <c r="S6" s="135"/>
      <c r="T6" s="135"/>
      <c r="U6" s="135"/>
      <c r="V6" s="136"/>
      <c r="W6" s="137"/>
      <c r="X6" s="135"/>
      <c r="Y6" s="135"/>
      <c r="Z6" s="135"/>
      <c r="AA6" s="136"/>
    </row>
    <row r="7" spans="1:31" ht="18" customHeight="1" thickBot="1" x14ac:dyDescent="0.25">
      <c r="A7" s="266" t="s">
        <v>137</v>
      </c>
      <c r="B7" s="276"/>
      <c r="C7" s="277"/>
      <c r="D7" s="129" t="s">
        <v>120</v>
      </c>
      <c r="E7" s="129"/>
      <c r="F7" s="130"/>
      <c r="G7" s="131" t="s">
        <v>120</v>
      </c>
      <c r="H7" s="112"/>
      <c r="I7" s="129"/>
      <c r="J7" s="129"/>
      <c r="K7" s="129"/>
      <c r="L7" s="131"/>
      <c r="N7" s="206"/>
      <c r="P7" s="266" t="s">
        <v>137</v>
      </c>
      <c r="Q7" s="276"/>
      <c r="R7" s="277"/>
      <c r="S7" s="129" t="s">
        <v>120</v>
      </c>
      <c r="T7" s="129"/>
      <c r="U7" s="130"/>
      <c r="V7" s="131" t="s">
        <v>120</v>
      </c>
      <c r="W7" s="112"/>
      <c r="X7" s="129"/>
      <c r="Y7" s="129"/>
      <c r="Z7" s="129"/>
      <c r="AA7" s="131"/>
    </row>
    <row r="8" spans="1:31" ht="9" customHeight="1" thickBot="1" x14ac:dyDescent="0.25">
      <c r="A8" s="152"/>
      <c r="B8" s="153"/>
      <c r="C8" s="153"/>
      <c r="D8" s="109"/>
      <c r="E8" s="109"/>
      <c r="F8" s="109"/>
      <c r="G8" s="109"/>
      <c r="H8" s="109"/>
      <c r="I8" s="109"/>
      <c r="J8" s="109"/>
      <c r="K8" s="109"/>
      <c r="L8" s="109"/>
      <c r="N8" s="206"/>
      <c r="P8" s="152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5"/>
    </row>
    <row r="9" spans="1:31" ht="18" customHeight="1" thickBot="1" x14ac:dyDescent="0.3">
      <c r="A9" s="108" t="s">
        <v>110</v>
      </c>
      <c r="B9" s="109"/>
      <c r="C9" s="109"/>
      <c r="D9" s="110" t="str">
        <f>D2</f>
        <v>A2</v>
      </c>
      <c r="E9" s="110" t="s">
        <v>111</v>
      </c>
      <c r="F9" s="109"/>
      <c r="G9" s="238"/>
      <c r="H9" s="239"/>
      <c r="I9" s="239"/>
      <c r="J9" s="239"/>
      <c r="K9" s="239"/>
      <c r="L9" s="240"/>
      <c r="M9" s="210" t="s">
        <v>154</v>
      </c>
      <c r="N9" s="207"/>
      <c r="P9" s="108" t="s">
        <v>110</v>
      </c>
      <c r="Q9" s="109"/>
      <c r="R9" s="109"/>
      <c r="S9" s="110" t="str">
        <f>S2</f>
        <v>A1</v>
      </c>
      <c r="T9" s="110" t="s">
        <v>111</v>
      </c>
      <c r="U9" s="109"/>
      <c r="V9" s="238"/>
      <c r="W9" s="238"/>
      <c r="X9" s="238"/>
      <c r="Y9" s="238"/>
      <c r="Z9" s="238"/>
      <c r="AA9" s="241"/>
      <c r="AB9" s="210" t="s">
        <v>154</v>
      </c>
    </row>
    <row r="10" spans="1:31" ht="18" customHeight="1" thickBot="1" x14ac:dyDescent="0.25">
      <c r="A10" s="115" t="s">
        <v>138</v>
      </c>
      <c r="B10" s="122">
        <f>VLOOKUP($D$2,'Tischplan_20er_1.-6.'!$A$4:$IV102,44)</f>
        <v>1</v>
      </c>
      <c r="C10" s="122">
        <f>VLOOKUP($D$2,'Tischplan_20er_1.-6.'!$A$4:$IV102,45)</f>
        <v>1</v>
      </c>
      <c r="D10" s="123"/>
      <c r="E10" s="123"/>
      <c r="F10" s="123"/>
      <c r="G10" s="125"/>
      <c r="H10" s="126"/>
      <c r="I10" s="123"/>
      <c r="J10" s="123"/>
      <c r="K10" s="123"/>
      <c r="L10" s="125"/>
      <c r="M10" s="211"/>
      <c r="N10" s="207"/>
      <c r="P10" s="115" t="s">
        <v>138</v>
      </c>
      <c r="Q10" s="122">
        <f>VLOOKUP($S$2,'Tischplan_20er_1.-6.'!$A$4:$IV102,44)</f>
        <v>4</v>
      </c>
      <c r="R10" s="122">
        <f>VLOOKUP($S$2,'Tischplan_20er_1.-6.'!$A$4:$IV102,45)</f>
        <v>2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31" ht="18" customHeight="1" thickBot="1" x14ac:dyDescent="0.25">
      <c r="A11" s="127" t="s">
        <v>139</v>
      </c>
      <c r="B11" s="135"/>
      <c r="C11" s="135"/>
      <c r="D11" s="135"/>
      <c r="E11" s="135"/>
      <c r="F11" s="135"/>
      <c r="G11" s="136"/>
      <c r="H11" s="137"/>
      <c r="I11" s="135"/>
      <c r="J11" s="135"/>
      <c r="K11" s="135"/>
      <c r="L11" s="136"/>
      <c r="N11" s="207"/>
      <c r="P11" s="127" t="s">
        <v>139</v>
      </c>
      <c r="Q11" s="135"/>
      <c r="R11" s="135"/>
      <c r="S11" s="135"/>
      <c r="T11" s="135"/>
      <c r="U11" s="135"/>
      <c r="V11" s="136"/>
      <c r="W11" s="137"/>
      <c r="X11" s="135"/>
      <c r="Y11" s="135"/>
      <c r="Z11" s="135"/>
      <c r="AA11" s="136"/>
    </row>
    <row r="12" spans="1:31" ht="18" customHeight="1" thickBot="1" x14ac:dyDescent="0.3">
      <c r="A12" s="156" t="s">
        <v>140</v>
      </c>
      <c r="B12" s="129"/>
      <c r="C12" s="129"/>
      <c r="D12" s="129"/>
      <c r="E12" s="129"/>
      <c r="F12" s="129"/>
      <c r="G12" s="131"/>
      <c r="H12" s="112"/>
      <c r="I12" s="129"/>
      <c r="J12" s="129"/>
      <c r="K12" s="129"/>
      <c r="L12" s="131"/>
      <c r="M12" s="157"/>
      <c r="N12" s="207"/>
      <c r="O12" s="158"/>
      <c r="P12" s="156" t="s">
        <v>140</v>
      </c>
      <c r="Q12" s="129"/>
      <c r="R12" s="129"/>
      <c r="S12" s="129"/>
      <c r="T12" s="129"/>
      <c r="U12" s="129"/>
      <c r="V12" s="131"/>
      <c r="W12" s="112"/>
      <c r="X12" s="129"/>
      <c r="Y12" s="129"/>
      <c r="Z12" s="129"/>
      <c r="AA12" s="131"/>
      <c r="AB12" s="157"/>
    </row>
    <row r="13" spans="1:31" ht="84.75" customHeight="1" x14ac:dyDescent="0.25">
      <c r="A13" s="159"/>
      <c r="M13" s="160"/>
      <c r="N13" s="206"/>
      <c r="O13" s="5"/>
      <c r="P13" s="159"/>
      <c r="AC13" s="273" t="s">
        <v>157</v>
      </c>
      <c r="AD13" s="274"/>
      <c r="AE13" s="274"/>
    </row>
    <row r="14" spans="1:31" ht="24" customHeight="1" thickBot="1" x14ac:dyDescent="0.25">
      <c r="A14" s="105"/>
      <c r="B14" s="268" t="str">
        <f>$B$1</f>
        <v xml:space="preserve">  10-Serien-Liga</v>
      </c>
      <c r="C14" s="268"/>
      <c r="D14" s="268"/>
      <c r="E14" s="268"/>
      <c r="F14" s="268"/>
      <c r="G14" s="268"/>
      <c r="H14" s="268"/>
      <c r="I14" s="268"/>
      <c r="J14" s="269">
        <f>$J$1</f>
        <v>2023</v>
      </c>
      <c r="K14" s="269"/>
      <c r="L14" s="269"/>
      <c r="M14" s="148" t="str">
        <f>M1</f>
        <v>A</v>
      </c>
      <c r="N14" s="206"/>
      <c r="O14" s="106">
        <f>O1+2</f>
        <v>4</v>
      </c>
      <c r="P14" s="105"/>
      <c r="Q14" s="268" t="str">
        <f>$B$1</f>
        <v xml:space="preserve">  10-Serien-Liga</v>
      </c>
      <c r="R14" s="268"/>
      <c r="S14" s="268"/>
      <c r="T14" s="268"/>
      <c r="U14" s="268"/>
      <c r="V14" s="268"/>
      <c r="W14" s="268"/>
      <c r="X14" s="268"/>
      <c r="Y14" s="269">
        <f>$J$1</f>
        <v>2023</v>
      </c>
      <c r="Z14" s="269"/>
      <c r="AA14" s="269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A4</v>
      </c>
      <c r="E15" s="110" t="s">
        <v>111</v>
      </c>
      <c r="F15" s="109"/>
      <c r="G15" s="238"/>
      <c r="H15" s="239"/>
      <c r="I15" s="239"/>
      <c r="J15" s="239"/>
      <c r="K15" s="239"/>
      <c r="L15" s="240"/>
      <c r="M15" s="12"/>
      <c r="N15" s="206"/>
      <c r="P15" s="108" t="s">
        <v>110</v>
      </c>
      <c r="Q15" s="109"/>
      <c r="R15" s="109"/>
      <c r="S15" s="110" t="str">
        <f>M14&amp;O14-1</f>
        <v>A3</v>
      </c>
      <c r="T15" s="110" t="s">
        <v>111</v>
      </c>
      <c r="U15" s="109"/>
      <c r="V15" s="238"/>
      <c r="W15" s="238"/>
      <c r="X15" s="238"/>
      <c r="Y15" s="238"/>
      <c r="Z15" s="238"/>
      <c r="AA15" s="241"/>
      <c r="AB15" s="1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M16" s="12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  <c r="AB16" s="12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thickBot="1" x14ac:dyDescent="0.25">
      <c r="A18" s="138" t="s">
        <v>135</v>
      </c>
      <c r="B18" s="139">
        <f>VLOOKUP($D$15,'Tischplan_20er_1.-6.'!$A$4:$IV102,34)</f>
        <v>4</v>
      </c>
      <c r="C18" s="139">
        <f>VLOOKUP($D$15,'Tischplan_20er_1.-6.'!$A$4:$IV102,35)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6"/>
      <c r="O18" s="144"/>
      <c r="P18" s="138" t="s">
        <v>135</v>
      </c>
      <c r="Q18" s="139">
        <f>VLOOKUP($S$15,'Tischplan_20er_1.-6.'!$A$4:$IV102,34)</f>
        <v>3</v>
      </c>
      <c r="R18" s="139">
        <f>VLOOKUP($S$2,'Tischplan_20er_1.-6.'!$A$4:$IV115,35)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thickBot="1" x14ac:dyDescent="0.25">
      <c r="A19" s="127" t="s">
        <v>136</v>
      </c>
      <c r="B19" s="135"/>
      <c r="C19" s="135"/>
      <c r="D19" s="135"/>
      <c r="E19" s="135"/>
      <c r="F19" s="145"/>
      <c r="G19" s="136"/>
      <c r="H19" s="137"/>
      <c r="I19" s="135"/>
      <c r="J19" s="135"/>
      <c r="K19" s="135"/>
      <c r="L19" s="136"/>
      <c r="N19" s="206"/>
      <c r="P19" s="127" t="s">
        <v>136</v>
      </c>
      <c r="Q19" s="135"/>
      <c r="R19" s="135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18" customHeight="1" thickBot="1" x14ac:dyDescent="0.25">
      <c r="A20" s="266" t="s">
        <v>137</v>
      </c>
      <c r="B20" s="276"/>
      <c r="C20" s="277"/>
      <c r="D20" s="129" t="s">
        <v>120</v>
      </c>
      <c r="E20" s="129"/>
      <c r="F20" s="130"/>
      <c r="G20" s="131" t="s">
        <v>120</v>
      </c>
      <c r="H20" s="112"/>
      <c r="I20" s="129"/>
      <c r="J20" s="129"/>
      <c r="K20" s="129"/>
      <c r="L20" s="131"/>
      <c r="N20" s="206"/>
      <c r="P20" s="266" t="s">
        <v>137</v>
      </c>
      <c r="Q20" s="276"/>
      <c r="R20" s="277"/>
      <c r="S20" s="129" t="s">
        <v>120</v>
      </c>
      <c r="T20" s="129"/>
      <c r="U20" s="130"/>
      <c r="V20" s="131" t="s">
        <v>120</v>
      </c>
      <c r="W20" s="112"/>
      <c r="X20" s="129"/>
      <c r="Y20" s="129"/>
      <c r="Z20" s="129"/>
      <c r="AA20" s="131"/>
    </row>
    <row r="21" spans="1:28" ht="9" customHeight="1" thickBot="1" x14ac:dyDescent="0.25">
      <c r="A21" s="152"/>
      <c r="B21" s="153"/>
      <c r="C21" s="153"/>
      <c r="D21" s="109"/>
      <c r="E21" s="109"/>
      <c r="F21" s="109"/>
      <c r="G21" s="109"/>
      <c r="H21" s="109"/>
      <c r="I21" s="109"/>
      <c r="J21" s="109"/>
      <c r="K21" s="109"/>
      <c r="L21" s="109"/>
      <c r="N21" s="206"/>
      <c r="P21" s="152"/>
      <c r="Q21" s="154"/>
      <c r="R21" s="154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8" ht="18" customHeight="1" thickBot="1" x14ac:dyDescent="0.3">
      <c r="A22" s="108" t="s">
        <v>110</v>
      </c>
      <c r="B22" s="109"/>
      <c r="C22" s="109"/>
      <c r="D22" s="110" t="str">
        <f>D15</f>
        <v>A4</v>
      </c>
      <c r="E22" s="110" t="s">
        <v>111</v>
      </c>
      <c r="F22" s="109"/>
      <c r="G22" s="238"/>
      <c r="H22" s="239"/>
      <c r="I22" s="239"/>
      <c r="J22" s="239"/>
      <c r="K22" s="239"/>
      <c r="L22" s="240"/>
      <c r="M22" s="210" t="s">
        <v>154</v>
      </c>
      <c r="N22" s="206"/>
      <c r="P22" s="108" t="s">
        <v>110</v>
      </c>
      <c r="Q22" s="109"/>
      <c r="R22" s="109"/>
      <c r="S22" s="110" t="str">
        <f>S15</f>
        <v>A3</v>
      </c>
      <c r="T22" s="110" t="s">
        <v>111</v>
      </c>
      <c r="U22" s="109"/>
      <c r="V22" s="238"/>
      <c r="W22" s="238"/>
      <c r="X22" s="238"/>
      <c r="Y22" s="238"/>
      <c r="Z22" s="238"/>
      <c r="AA22" s="241"/>
      <c r="AB22" s="210" t="s">
        <v>154</v>
      </c>
    </row>
    <row r="23" spans="1:28" ht="18" customHeight="1" thickBot="1" x14ac:dyDescent="0.25">
      <c r="A23" s="115" t="s">
        <v>138</v>
      </c>
      <c r="B23" s="122">
        <f>VLOOKUP($D$15,'Tischplan_20er_1.-6.'!$A$4:$IV102,44)</f>
        <v>5</v>
      </c>
      <c r="C23" s="122">
        <f>VLOOKUP($D$15,'Tischplan_20er_1.-6.'!$A$4:$IV102,45)</f>
        <v>3</v>
      </c>
      <c r="D23" s="123"/>
      <c r="E23" s="123"/>
      <c r="F23" s="123"/>
      <c r="G23" s="125"/>
      <c r="H23" s="126"/>
      <c r="I23" s="123"/>
      <c r="J23" s="123"/>
      <c r="K23" s="123"/>
      <c r="L23" s="125"/>
      <c r="M23" s="211"/>
      <c r="N23" s="205"/>
      <c r="P23" s="115" t="s">
        <v>138</v>
      </c>
      <c r="Q23" s="122">
        <f>VLOOKUP($S$15,'Tischplan_20er_1.-6.'!$A$4:$IV102,44)</f>
        <v>3</v>
      </c>
      <c r="R23" s="122">
        <f>VLOOKUP($S$15,'Tischplan_20er_1.-6.'!$A$4:$IV102,45)</f>
        <v>4</v>
      </c>
      <c r="S23" s="123"/>
      <c r="T23" s="123"/>
      <c r="U23" s="123"/>
      <c r="V23" s="125"/>
      <c r="W23" s="126"/>
      <c r="X23" s="123"/>
      <c r="Y23" s="123"/>
      <c r="Z23" s="123"/>
      <c r="AA23" s="125"/>
      <c r="AB23" s="211"/>
    </row>
    <row r="24" spans="1:28" ht="18" customHeight="1" thickBot="1" x14ac:dyDescent="0.25">
      <c r="A24" s="127" t="s">
        <v>139</v>
      </c>
      <c r="B24" s="135"/>
      <c r="C24" s="135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139</v>
      </c>
      <c r="Q24" s="135"/>
      <c r="R24" s="135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3">
      <c r="A25" s="156" t="s">
        <v>140</v>
      </c>
      <c r="B25" s="129"/>
      <c r="C25" s="129"/>
      <c r="D25" s="129"/>
      <c r="E25" s="129"/>
      <c r="F25" s="129"/>
      <c r="G25" s="131"/>
      <c r="H25" s="112"/>
      <c r="I25" s="129"/>
      <c r="J25" s="129"/>
      <c r="K25" s="129"/>
      <c r="L25" s="131"/>
      <c r="M25" s="157"/>
      <c r="N25" s="206"/>
      <c r="O25" s="5"/>
      <c r="P25" s="156" t="s">
        <v>140</v>
      </c>
      <c r="Q25" s="129"/>
      <c r="R25" s="129"/>
      <c r="S25" s="129"/>
      <c r="T25" s="129"/>
      <c r="U25" s="129"/>
      <c r="V25" s="131"/>
      <c r="W25" s="112"/>
      <c r="X25" s="129"/>
      <c r="Y25" s="129"/>
      <c r="Z25" s="129"/>
      <c r="AA25" s="131"/>
      <c r="AB25" s="157"/>
    </row>
    <row r="26" spans="1:28" ht="18" customHeight="1" x14ac:dyDescent="0.2">
      <c r="N26" s="206"/>
    </row>
    <row r="27" spans="1:28" ht="18" customHeight="1" x14ac:dyDescent="0.2">
      <c r="M27" s="186"/>
      <c r="N27" s="186"/>
      <c r="O27" s="186"/>
    </row>
    <row r="28" spans="1:28" ht="18" customHeight="1" x14ac:dyDescent="0.2">
      <c r="M28" s="186"/>
      <c r="N28" s="186"/>
      <c r="O28" s="186"/>
    </row>
    <row r="29" spans="1:28" ht="18" customHeight="1" x14ac:dyDescent="0.2">
      <c r="M29" s="186"/>
      <c r="N29" s="186"/>
      <c r="O29" s="186"/>
    </row>
    <row r="30" spans="1:28" ht="18" customHeight="1" x14ac:dyDescent="0.2">
      <c r="M30" s="186"/>
      <c r="N30" s="186"/>
      <c r="O30" s="186"/>
    </row>
    <row r="31" spans="1:28" ht="18" customHeight="1" x14ac:dyDescent="0.2">
      <c r="M31" s="186"/>
      <c r="N31" s="186"/>
      <c r="O31" s="186"/>
    </row>
    <row r="32" spans="1:28" ht="18" customHeight="1" x14ac:dyDescent="0.2">
      <c r="M32" s="186"/>
      <c r="N32" s="186"/>
      <c r="O32" s="186"/>
    </row>
    <row r="33" spans="13:15" ht="18" customHeight="1" x14ac:dyDescent="0.2">
      <c r="M33" s="186"/>
      <c r="N33" s="186"/>
      <c r="O33" s="186"/>
    </row>
    <row r="34" spans="13:15" ht="18" customHeight="1" x14ac:dyDescent="0.2">
      <c r="M34" s="186"/>
      <c r="N34" s="186"/>
      <c r="O34" s="186"/>
    </row>
    <row r="35" spans="13:15" ht="18" customHeight="1" x14ac:dyDescent="0.2">
      <c r="M35" s="186"/>
      <c r="N35" s="186"/>
      <c r="O35" s="186"/>
    </row>
    <row r="36" spans="13:15" ht="18" customHeight="1" x14ac:dyDescent="0.2">
      <c r="M36" s="186"/>
      <c r="N36" s="185"/>
      <c r="O36" s="186"/>
    </row>
    <row r="37" spans="13:15" ht="18" customHeight="1" x14ac:dyDescent="0.2">
      <c r="M37" s="186"/>
      <c r="N37" s="185"/>
      <c r="O37" s="186"/>
    </row>
    <row r="38" spans="13:15" ht="18" customHeight="1" x14ac:dyDescent="0.2">
      <c r="M38" s="186"/>
      <c r="N38" s="185"/>
      <c r="O38" s="186"/>
    </row>
    <row r="39" spans="13:15" ht="18" customHeight="1" x14ac:dyDescent="0.2">
      <c r="M39" s="186"/>
      <c r="N39" s="185"/>
      <c r="O39" s="186"/>
    </row>
    <row r="40" spans="13:15" ht="18" customHeight="1" x14ac:dyDescent="0.2">
      <c r="M40" s="186"/>
      <c r="N40" s="186"/>
      <c r="O40" s="186"/>
    </row>
    <row r="41" spans="13:15" ht="18" customHeight="1" x14ac:dyDescent="0.2">
      <c r="M41" s="186"/>
      <c r="N41" s="186"/>
      <c r="O41" s="186"/>
    </row>
    <row r="42" spans="13:15" ht="18" customHeight="1" x14ac:dyDescent="0.2">
      <c r="M42" s="186"/>
      <c r="N42" s="186"/>
      <c r="O42" s="186"/>
    </row>
    <row r="43" spans="13:15" ht="18" customHeight="1" x14ac:dyDescent="0.2">
      <c r="M43" s="186"/>
      <c r="N43" s="187"/>
      <c r="O43" s="186"/>
    </row>
    <row r="44" spans="13:15" ht="18" customHeight="1" x14ac:dyDescent="0.2">
      <c r="M44" s="186"/>
      <c r="N44" s="215"/>
      <c r="O44" s="186"/>
    </row>
    <row r="45" spans="13:15" ht="18" customHeight="1" x14ac:dyDescent="0.2">
      <c r="M45" s="186"/>
      <c r="N45" s="186"/>
      <c r="O45" s="186"/>
    </row>
    <row r="46" spans="13:15" ht="18" customHeight="1" x14ac:dyDescent="0.2">
      <c r="M46" s="186"/>
      <c r="N46" s="186"/>
      <c r="O46" s="186"/>
    </row>
    <row r="47" spans="13:15" ht="18" customHeight="1" x14ac:dyDescent="0.2">
      <c r="M47" s="186"/>
      <c r="N47" s="186"/>
      <c r="O47" s="186"/>
    </row>
    <row r="48" spans="13:15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</sheetData>
  <sheetProtection sheet="1" objects="1" scenarios="1"/>
  <mergeCells count="29">
    <mergeCell ref="B1:I1"/>
    <mergeCell ref="J1:L1"/>
    <mergeCell ref="Q1:X1"/>
    <mergeCell ref="Y1:AA1"/>
    <mergeCell ref="G2:L2"/>
    <mergeCell ref="V2:AA2"/>
    <mergeCell ref="H3:L3"/>
    <mergeCell ref="W3:AA3"/>
    <mergeCell ref="A4:C4"/>
    <mergeCell ref="P4:R4"/>
    <mergeCell ref="A7:C7"/>
    <mergeCell ref="P7:R7"/>
    <mergeCell ref="G9:L9"/>
    <mergeCell ref="V9:AA9"/>
    <mergeCell ref="AC13:AE13"/>
    <mergeCell ref="B14:I14"/>
    <mergeCell ref="J14:L14"/>
    <mergeCell ref="Q14:X14"/>
    <mergeCell ref="Y14:AA14"/>
    <mergeCell ref="A20:C20"/>
    <mergeCell ref="P20:R20"/>
    <mergeCell ref="G22:L22"/>
    <mergeCell ref="V22:AA22"/>
    <mergeCell ref="G15:L15"/>
    <mergeCell ref="V15:AA15"/>
    <mergeCell ref="H16:L16"/>
    <mergeCell ref="W16:AA16"/>
    <mergeCell ref="A17:C17"/>
    <mergeCell ref="P17:R17"/>
  </mergeCells>
  <pageMargins left="0.39370078740157483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5A24-FF71-4F7B-8835-7D7A6AC9D3AF}">
  <sheetPr>
    <tabColor rgb="FF00B050"/>
    <pageSetUpPr fitToPage="1"/>
  </sheetPr>
  <dimension ref="A1:AE94"/>
  <sheetViews>
    <sheetView workbookViewId="0">
      <selection activeCell="B1" sqref="B1:I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31" ht="24" customHeight="1" thickBot="1" x14ac:dyDescent="0.25">
      <c r="A1" s="105"/>
      <c r="B1" s="268" t="str">
        <f>VORNE_10S!B1</f>
        <v xml:space="preserve">  10-Serien-Liga</v>
      </c>
      <c r="C1" s="268"/>
      <c r="D1" s="268"/>
      <c r="E1" s="268"/>
      <c r="F1" s="268"/>
      <c r="G1" s="268"/>
      <c r="H1" s="268"/>
      <c r="I1" s="268"/>
      <c r="J1" s="269">
        <f>VORNE_10S!J1</f>
        <v>2023</v>
      </c>
      <c r="K1" s="269"/>
      <c r="L1" s="269"/>
      <c r="M1" s="148" t="str">
        <f>VORNE_10S!M1</f>
        <v>A</v>
      </c>
      <c r="N1" s="204"/>
      <c r="O1" s="106">
        <f>VORNE_10S!O1</f>
        <v>2</v>
      </c>
      <c r="P1" s="105"/>
      <c r="Q1" s="268" t="str">
        <f>$B$1</f>
        <v xml:space="preserve">  10-Serien-Liga</v>
      </c>
      <c r="R1" s="268"/>
      <c r="S1" s="268"/>
      <c r="T1" s="268"/>
      <c r="U1" s="268"/>
      <c r="V1" s="268"/>
      <c r="W1" s="268"/>
      <c r="X1" s="268"/>
      <c r="Y1" s="269">
        <f>$J$1</f>
        <v>2023</v>
      </c>
      <c r="Z1" s="269"/>
      <c r="AA1" s="269"/>
    </row>
    <row r="2" spans="1:31" ht="18" customHeight="1" thickBot="1" x14ac:dyDescent="0.3">
      <c r="A2" s="108" t="s">
        <v>110</v>
      </c>
      <c r="B2" s="109"/>
      <c r="C2" s="109"/>
      <c r="D2" s="110" t="str">
        <f>M1&amp;O1</f>
        <v>A2</v>
      </c>
      <c r="E2" s="110" t="s">
        <v>111</v>
      </c>
      <c r="F2" s="109"/>
      <c r="G2" s="238"/>
      <c r="H2" s="238"/>
      <c r="I2" s="238"/>
      <c r="J2" s="238"/>
      <c r="K2" s="238"/>
      <c r="L2" s="241"/>
      <c r="M2" s="12"/>
      <c r="N2" s="205"/>
      <c r="P2" s="108" t="s">
        <v>110</v>
      </c>
      <c r="Q2" s="109"/>
      <c r="R2" s="109"/>
      <c r="S2" s="110" t="str">
        <f>M1&amp;O1-1</f>
        <v>A1</v>
      </c>
      <c r="T2" s="110" t="s">
        <v>111</v>
      </c>
      <c r="U2" s="109"/>
      <c r="V2" s="238"/>
      <c r="W2" s="238"/>
      <c r="X2" s="238"/>
      <c r="Y2" s="238"/>
      <c r="Z2" s="238"/>
      <c r="AA2" s="241"/>
      <c r="AB2" s="12"/>
    </row>
    <row r="3" spans="1:31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5" t="s">
        <v>118</v>
      </c>
      <c r="I3" s="246"/>
      <c r="J3" s="246"/>
      <c r="K3" s="246"/>
      <c r="L3" s="247"/>
      <c r="M3" s="12"/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5" t="s">
        <v>118</v>
      </c>
      <c r="X3" s="246"/>
      <c r="Y3" s="246"/>
      <c r="Z3" s="246"/>
      <c r="AA3" s="247"/>
      <c r="AB3" s="12"/>
    </row>
    <row r="4" spans="1:31" ht="18" customHeight="1" thickBot="1" x14ac:dyDescent="0.25">
      <c r="A4" s="266" t="s">
        <v>134</v>
      </c>
      <c r="B4" s="239"/>
      <c r="C4" s="267"/>
      <c r="D4" s="129" t="s">
        <v>120</v>
      </c>
      <c r="E4" s="129"/>
      <c r="F4" s="130"/>
      <c r="G4" s="131" t="s">
        <v>120</v>
      </c>
      <c r="H4" s="112"/>
      <c r="I4" s="129"/>
      <c r="J4" s="129"/>
      <c r="K4" s="129"/>
      <c r="L4" s="131"/>
      <c r="M4" s="210" t="s">
        <v>154</v>
      </c>
      <c r="N4" s="206"/>
      <c r="O4" s="144"/>
      <c r="P4" s="266" t="s">
        <v>134</v>
      </c>
      <c r="Q4" s="239"/>
      <c r="R4" s="267"/>
      <c r="S4" s="129" t="s">
        <v>120</v>
      </c>
      <c r="T4" s="129"/>
      <c r="U4" s="130"/>
      <c r="V4" s="131" t="s">
        <v>120</v>
      </c>
      <c r="W4" s="112"/>
      <c r="X4" s="129"/>
      <c r="Y4" s="129"/>
      <c r="Z4" s="129"/>
      <c r="AA4" s="131"/>
      <c r="AB4" s="210" t="s">
        <v>154</v>
      </c>
    </row>
    <row r="5" spans="1:31" ht="18" customHeight="1" thickBot="1" x14ac:dyDescent="0.25">
      <c r="A5" s="115" t="s">
        <v>138</v>
      </c>
      <c r="B5" s="122">
        <f>VLOOKUP($D$2,'Tischplan_20er_1.-6.'!$A$4:$IV102,44)</f>
        <v>1</v>
      </c>
      <c r="C5" s="122">
        <f>VLOOKUP($D$2,'Tischplan_20er_1.-6.'!$A$4:$IV102,45)</f>
        <v>1</v>
      </c>
      <c r="D5" s="123"/>
      <c r="E5" s="123"/>
      <c r="F5" s="123"/>
      <c r="G5" s="125"/>
      <c r="H5" s="126"/>
      <c r="I5" s="123"/>
      <c r="J5" s="123"/>
      <c r="K5" s="123"/>
      <c r="L5" s="125"/>
      <c r="M5" s="211"/>
      <c r="N5" s="207"/>
      <c r="P5" s="115" t="s">
        <v>138</v>
      </c>
      <c r="Q5" s="122">
        <f>VLOOKUP($S$2,'Tischplan_20er_1.-6.'!$A$4:$IV102,44)</f>
        <v>4</v>
      </c>
      <c r="R5" s="122">
        <f>VLOOKUP($S$2,'Tischplan_20er_1.-6.'!$A$4:$IV102,45)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31" ht="18" customHeight="1" thickBot="1" x14ac:dyDescent="0.25">
      <c r="A6" s="127" t="s">
        <v>139</v>
      </c>
      <c r="B6" s="135"/>
      <c r="C6" s="135"/>
      <c r="D6" s="135"/>
      <c r="E6" s="135"/>
      <c r="F6" s="135"/>
      <c r="G6" s="136"/>
      <c r="H6" s="137"/>
      <c r="I6" s="135"/>
      <c r="J6" s="135"/>
      <c r="K6" s="135"/>
      <c r="L6" s="136"/>
      <c r="N6" s="207"/>
      <c r="P6" s="127" t="s">
        <v>139</v>
      </c>
      <c r="Q6" s="135"/>
      <c r="R6" s="135"/>
      <c r="S6" s="135"/>
      <c r="T6" s="135"/>
      <c r="U6" s="135"/>
      <c r="V6" s="136"/>
      <c r="W6" s="137"/>
      <c r="X6" s="135"/>
      <c r="Y6" s="135"/>
      <c r="Z6" s="135"/>
      <c r="AA6" s="136"/>
    </row>
    <row r="7" spans="1:31" ht="18" customHeight="1" thickBot="1" x14ac:dyDescent="0.25">
      <c r="A7" s="266" t="s">
        <v>153</v>
      </c>
      <c r="B7" s="239"/>
      <c r="C7" s="267"/>
      <c r="D7" s="129" t="s">
        <v>120</v>
      </c>
      <c r="E7" s="129"/>
      <c r="F7" s="130"/>
      <c r="G7" s="131" t="s">
        <v>120</v>
      </c>
      <c r="H7" s="112"/>
      <c r="I7" s="129"/>
      <c r="J7" s="129"/>
      <c r="K7" s="129"/>
      <c r="L7" s="131"/>
      <c r="N7" s="206"/>
      <c r="P7" s="266" t="s">
        <v>153</v>
      </c>
      <c r="Q7" s="276"/>
      <c r="R7" s="277"/>
      <c r="S7" s="129" t="s">
        <v>120</v>
      </c>
      <c r="T7" s="129"/>
      <c r="U7" s="130"/>
      <c r="V7" s="131" t="s">
        <v>120</v>
      </c>
      <c r="W7" s="112"/>
      <c r="X7" s="129"/>
      <c r="Y7" s="129"/>
      <c r="Z7" s="129"/>
      <c r="AA7" s="131"/>
    </row>
    <row r="8" spans="1:31" ht="9" customHeight="1" thickBot="1" x14ac:dyDescent="0.25">
      <c r="A8" s="152"/>
      <c r="B8" s="153"/>
      <c r="C8" s="153"/>
      <c r="D8" s="109"/>
      <c r="E8" s="109"/>
      <c r="F8" s="109"/>
      <c r="G8" s="109"/>
      <c r="H8" s="109"/>
      <c r="I8" s="109"/>
      <c r="J8" s="109"/>
      <c r="K8" s="109"/>
      <c r="L8" s="109"/>
      <c r="N8" s="206"/>
      <c r="P8" s="152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5"/>
    </row>
    <row r="9" spans="1:31" ht="18" customHeight="1" thickBot="1" x14ac:dyDescent="0.3">
      <c r="A9" s="108" t="s">
        <v>110</v>
      </c>
      <c r="B9" s="109"/>
      <c r="C9" s="109"/>
      <c r="D9" s="110" t="str">
        <f>D2</f>
        <v>A2</v>
      </c>
      <c r="E9" s="110" t="s">
        <v>111</v>
      </c>
      <c r="F9" s="109"/>
      <c r="G9" s="238"/>
      <c r="H9" s="239"/>
      <c r="I9" s="239"/>
      <c r="J9" s="239"/>
      <c r="K9" s="239"/>
      <c r="L9" s="240"/>
      <c r="M9" s="210" t="s">
        <v>154</v>
      </c>
      <c r="N9" s="207"/>
      <c r="P9" s="108" t="s">
        <v>110</v>
      </c>
      <c r="Q9" s="109"/>
      <c r="R9" s="109"/>
      <c r="S9" s="110" t="str">
        <f>S2</f>
        <v>A1</v>
      </c>
      <c r="T9" s="110" t="s">
        <v>111</v>
      </c>
      <c r="U9" s="109"/>
      <c r="V9" s="238"/>
      <c r="W9" s="238"/>
      <c r="X9" s="238"/>
      <c r="Y9" s="238"/>
      <c r="Z9" s="238"/>
      <c r="AA9" s="241"/>
      <c r="AB9" s="210" t="s">
        <v>154</v>
      </c>
    </row>
    <row r="10" spans="1:31" ht="18" customHeight="1" thickBot="1" x14ac:dyDescent="0.25">
      <c r="A10" s="138" t="s">
        <v>135</v>
      </c>
      <c r="B10" s="139">
        <f>VLOOKUP($D$2,'Tischplan_20er_1.-6.'!$A$4:$IV102,34)</f>
        <v>2</v>
      </c>
      <c r="C10" s="139">
        <f>VLOOKUP($D$2,'Tischplan_20er_1.-6.'!$A$4:$IV102,35)</f>
        <v>1</v>
      </c>
      <c r="D10" s="140"/>
      <c r="E10" s="140"/>
      <c r="F10" s="141"/>
      <c r="G10" s="142"/>
      <c r="H10" s="143"/>
      <c r="I10" s="140"/>
      <c r="J10" s="140"/>
      <c r="K10" s="140"/>
      <c r="L10" s="141"/>
      <c r="M10" s="211"/>
      <c r="N10" s="206"/>
      <c r="O10" s="144"/>
      <c r="P10" s="138" t="s">
        <v>135</v>
      </c>
      <c r="Q10" s="139">
        <f>VLOOKUP($S$2,'Tischplan_20er_1.-6.'!$A$4:$IV102,34)</f>
        <v>1</v>
      </c>
      <c r="R10" s="139">
        <f>VLOOKUP($S$2,'Tischplan_20er_1.-6.'!$A$4:$IV102,35)</f>
        <v>1</v>
      </c>
      <c r="S10" s="140"/>
      <c r="T10" s="140"/>
      <c r="U10" s="140"/>
      <c r="V10" s="142"/>
      <c r="W10" s="143"/>
      <c r="X10" s="140"/>
      <c r="Y10" s="140"/>
      <c r="Z10" s="140"/>
      <c r="AA10" s="142"/>
      <c r="AB10" s="211"/>
    </row>
    <row r="11" spans="1:31" ht="18" customHeight="1" thickBot="1" x14ac:dyDescent="0.25">
      <c r="A11" s="127" t="s">
        <v>136</v>
      </c>
      <c r="B11" s="135"/>
      <c r="C11" s="135"/>
      <c r="D11" s="135"/>
      <c r="E11" s="135"/>
      <c r="F11" s="145"/>
      <c r="G11" s="136"/>
      <c r="H11" s="137"/>
      <c r="I11" s="135"/>
      <c r="J11" s="135"/>
      <c r="K11" s="135"/>
      <c r="L11" s="136"/>
      <c r="N11" s="206"/>
      <c r="P11" s="127" t="s">
        <v>136</v>
      </c>
      <c r="Q11" s="135"/>
      <c r="R11" s="135"/>
      <c r="S11" s="135"/>
      <c r="T11" s="135"/>
      <c r="U11" s="135"/>
      <c r="V11" s="136"/>
      <c r="W11" s="137"/>
      <c r="X11" s="135"/>
      <c r="Y11" s="135"/>
      <c r="Z11" s="135"/>
      <c r="AA11" s="136"/>
    </row>
    <row r="12" spans="1:31" ht="18" customHeight="1" thickBot="1" x14ac:dyDescent="0.3">
      <c r="A12" s="156" t="s">
        <v>140</v>
      </c>
      <c r="B12" s="129"/>
      <c r="C12" s="129"/>
      <c r="D12" s="129"/>
      <c r="E12" s="129"/>
      <c r="F12" s="129"/>
      <c r="G12" s="131"/>
      <c r="H12" s="112"/>
      <c r="I12" s="129"/>
      <c r="J12" s="129"/>
      <c r="K12" s="129"/>
      <c r="L12" s="131"/>
      <c r="M12" s="157"/>
      <c r="N12" s="207"/>
      <c r="O12" s="158"/>
      <c r="P12" s="156" t="s">
        <v>140</v>
      </c>
      <c r="Q12" s="129"/>
      <c r="R12" s="129"/>
      <c r="S12" s="129"/>
      <c r="T12" s="129"/>
      <c r="U12" s="129"/>
      <c r="V12" s="131"/>
      <c r="W12" s="112"/>
      <c r="X12" s="129"/>
      <c r="Y12" s="129"/>
      <c r="Z12" s="129"/>
      <c r="AA12" s="131"/>
      <c r="AB12" s="157"/>
    </row>
    <row r="13" spans="1:31" ht="84.75" customHeight="1" x14ac:dyDescent="0.25">
      <c r="A13" s="159"/>
      <c r="M13" s="160"/>
      <c r="N13" s="206"/>
      <c r="O13" s="5"/>
      <c r="P13" s="159"/>
      <c r="AC13" s="273" t="s">
        <v>157</v>
      </c>
      <c r="AD13" s="274"/>
      <c r="AE13" s="274"/>
    </row>
    <row r="14" spans="1:31" ht="24" customHeight="1" thickBot="1" x14ac:dyDescent="0.25">
      <c r="A14" s="105"/>
      <c r="B14" s="268" t="str">
        <f>$B$1</f>
        <v xml:space="preserve">  10-Serien-Liga</v>
      </c>
      <c r="C14" s="268"/>
      <c r="D14" s="268"/>
      <c r="E14" s="268"/>
      <c r="F14" s="268"/>
      <c r="G14" s="268"/>
      <c r="H14" s="268"/>
      <c r="I14" s="268"/>
      <c r="J14" s="269">
        <f>$J$1</f>
        <v>2023</v>
      </c>
      <c r="K14" s="269"/>
      <c r="L14" s="269"/>
      <c r="M14" s="148" t="str">
        <f>M1</f>
        <v>A</v>
      </c>
      <c r="N14" s="206"/>
      <c r="O14" s="106">
        <f>O1+2</f>
        <v>4</v>
      </c>
      <c r="P14" s="105"/>
      <c r="Q14" s="268" t="str">
        <f>$B$1</f>
        <v xml:space="preserve">  10-Serien-Liga</v>
      </c>
      <c r="R14" s="268"/>
      <c r="S14" s="268"/>
      <c r="T14" s="268"/>
      <c r="U14" s="268"/>
      <c r="V14" s="268"/>
      <c r="W14" s="268"/>
      <c r="X14" s="268"/>
      <c r="Y14" s="269">
        <f>$J$1</f>
        <v>2023</v>
      </c>
      <c r="Z14" s="269"/>
      <c r="AA14" s="269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A4</v>
      </c>
      <c r="E15" s="110" t="s">
        <v>111</v>
      </c>
      <c r="F15" s="109"/>
      <c r="G15" s="238"/>
      <c r="H15" s="239"/>
      <c r="I15" s="239"/>
      <c r="J15" s="239"/>
      <c r="K15" s="239"/>
      <c r="L15" s="240"/>
      <c r="M15" s="12"/>
      <c r="N15" s="206"/>
      <c r="P15" s="108" t="s">
        <v>110</v>
      </c>
      <c r="Q15" s="109"/>
      <c r="R15" s="109"/>
      <c r="S15" s="110" t="str">
        <f>M14&amp;O14-1</f>
        <v>A3</v>
      </c>
      <c r="T15" s="110" t="s">
        <v>111</v>
      </c>
      <c r="U15" s="109"/>
      <c r="V15" s="238"/>
      <c r="W15" s="238"/>
      <c r="X15" s="238"/>
      <c r="Y15" s="238"/>
      <c r="Z15" s="238"/>
      <c r="AA15" s="241"/>
      <c r="AB15" s="1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M16" s="12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  <c r="AB16" s="12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thickBot="1" x14ac:dyDescent="0.25">
      <c r="A18" s="115" t="s">
        <v>138</v>
      </c>
      <c r="B18" s="122">
        <f>VLOOKUP($D$15,'Tischplan_20er_1.-6.'!$A$4:$IV102,44)</f>
        <v>5</v>
      </c>
      <c r="C18" s="122">
        <f>VLOOKUP($D$15,'Tischplan_20er_1.-6.'!$A$4:$IV102,45)</f>
        <v>3</v>
      </c>
      <c r="D18" s="123"/>
      <c r="E18" s="123"/>
      <c r="F18" s="123"/>
      <c r="G18" s="125"/>
      <c r="H18" s="126"/>
      <c r="I18" s="123"/>
      <c r="J18" s="123"/>
      <c r="K18" s="123"/>
      <c r="L18" s="125"/>
      <c r="M18" s="211"/>
      <c r="N18" s="205"/>
      <c r="P18" s="115" t="s">
        <v>138</v>
      </c>
      <c r="Q18" s="122">
        <f>VLOOKUP($S$15,'Tischplan_20er_1.-6.'!$A$4:$IV102,44)</f>
        <v>3</v>
      </c>
      <c r="R18" s="122">
        <f>VLOOKUP($S$15,'Tischplan_20er_1.-6.'!$A$4:$IV102,45)</f>
        <v>4</v>
      </c>
      <c r="S18" s="123"/>
      <c r="T18" s="123"/>
      <c r="U18" s="123"/>
      <c r="V18" s="125"/>
      <c r="W18" s="126"/>
      <c r="X18" s="123"/>
      <c r="Y18" s="123"/>
      <c r="Z18" s="123"/>
      <c r="AA18" s="125"/>
      <c r="AB18" s="211"/>
    </row>
    <row r="19" spans="1:28" ht="18" customHeight="1" thickBot="1" x14ac:dyDescent="0.25">
      <c r="A19" s="127" t="s">
        <v>139</v>
      </c>
      <c r="B19" s="135"/>
      <c r="C19" s="135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139</v>
      </c>
      <c r="Q19" s="135"/>
      <c r="R19" s="135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18" customHeight="1" thickBot="1" x14ac:dyDescent="0.25">
      <c r="A20" s="266" t="s">
        <v>153</v>
      </c>
      <c r="B20" s="239"/>
      <c r="C20" s="267"/>
      <c r="D20" s="129" t="s">
        <v>120</v>
      </c>
      <c r="E20" s="129"/>
      <c r="F20" s="130"/>
      <c r="G20" s="131" t="s">
        <v>120</v>
      </c>
      <c r="H20" s="112"/>
      <c r="I20" s="129"/>
      <c r="J20" s="129"/>
      <c r="K20" s="129"/>
      <c r="L20" s="131"/>
      <c r="N20" s="206"/>
      <c r="P20" s="266" t="s">
        <v>153</v>
      </c>
      <c r="Q20" s="239"/>
      <c r="R20" s="267"/>
      <c r="S20" s="129" t="s">
        <v>120</v>
      </c>
      <c r="T20" s="129"/>
      <c r="U20" s="130"/>
      <c r="V20" s="131" t="s">
        <v>120</v>
      </c>
      <c r="W20" s="112"/>
      <c r="X20" s="129"/>
      <c r="Y20" s="129"/>
      <c r="Z20" s="129"/>
      <c r="AA20" s="131"/>
    </row>
    <row r="21" spans="1:28" ht="9" customHeight="1" thickBot="1" x14ac:dyDescent="0.25">
      <c r="A21" s="152"/>
      <c r="B21" s="153"/>
      <c r="C21" s="153"/>
      <c r="D21" s="109"/>
      <c r="E21" s="109"/>
      <c r="F21" s="109"/>
      <c r="G21" s="109"/>
      <c r="H21" s="109"/>
      <c r="I21" s="109"/>
      <c r="J21" s="109"/>
      <c r="K21" s="109"/>
      <c r="L21" s="109"/>
      <c r="N21" s="206"/>
      <c r="P21" s="152"/>
      <c r="Q21" s="154"/>
      <c r="R21" s="154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8" ht="18" customHeight="1" thickBot="1" x14ac:dyDescent="0.3">
      <c r="A22" s="108" t="s">
        <v>110</v>
      </c>
      <c r="B22" s="109"/>
      <c r="C22" s="109"/>
      <c r="D22" s="110" t="str">
        <f>D15</f>
        <v>A4</v>
      </c>
      <c r="E22" s="110" t="s">
        <v>111</v>
      </c>
      <c r="F22" s="109"/>
      <c r="G22" s="238"/>
      <c r="H22" s="239"/>
      <c r="I22" s="239"/>
      <c r="J22" s="239"/>
      <c r="K22" s="239"/>
      <c r="L22" s="240"/>
      <c r="M22" s="210" t="s">
        <v>154</v>
      </c>
      <c r="N22" s="206"/>
      <c r="P22" s="108" t="s">
        <v>110</v>
      </c>
      <c r="Q22" s="109"/>
      <c r="R22" s="109"/>
      <c r="S22" s="110" t="str">
        <f>S15</f>
        <v>A3</v>
      </c>
      <c r="T22" s="110" t="s">
        <v>111</v>
      </c>
      <c r="U22" s="109"/>
      <c r="V22" s="238"/>
      <c r="W22" s="238"/>
      <c r="X22" s="238"/>
      <c r="Y22" s="238"/>
      <c r="Z22" s="238"/>
      <c r="AA22" s="241"/>
      <c r="AB22" s="210" t="s">
        <v>154</v>
      </c>
    </row>
    <row r="23" spans="1:28" ht="18" customHeight="1" thickBot="1" x14ac:dyDescent="0.25">
      <c r="A23" s="138" t="s">
        <v>135</v>
      </c>
      <c r="B23" s="139">
        <f>VLOOKUP($D$15,'Tischplan_20er_1.-6.'!$A$4:$IV102,34)</f>
        <v>4</v>
      </c>
      <c r="C23" s="139">
        <f>VLOOKUP($D$15,'Tischplan_20er_1.-6.'!$A$4:$IV102,35)</f>
        <v>1</v>
      </c>
      <c r="D23" s="140"/>
      <c r="E23" s="140"/>
      <c r="F23" s="141"/>
      <c r="G23" s="142"/>
      <c r="H23" s="143"/>
      <c r="I23" s="140"/>
      <c r="J23" s="140"/>
      <c r="K23" s="140"/>
      <c r="L23" s="142"/>
      <c r="M23" s="211"/>
      <c r="N23" s="206"/>
      <c r="O23" s="144"/>
      <c r="P23" s="138" t="s">
        <v>135</v>
      </c>
      <c r="Q23" s="139">
        <f>VLOOKUP($S$15,'Tischplan_20er_1.-6.'!$A$4:$IV102,34)</f>
        <v>3</v>
      </c>
      <c r="R23" s="139">
        <f>VLOOKUP($S$2,'Tischplan_20er_1.-6.'!$A$4:$IV115,35)</f>
        <v>1</v>
      </c>
      <c r="S23" s="140"/>
      <c r="T23" s="140"/>
      <c r="U23" s="140"/>
      <c r="V23" s="142"/>
      <c r="W23" s="143"/>
      <c r="X23" s="140"/>
      <c r="Y23" s="140"/>
      <c r="Z23" s="140"/>
      <c r="AA23" s="142"/>
      <c r="AB23" s="211"/>
    </row>
    <row r="24" spans="1:28" ht="18" customHeight="1" thickBot="1" x14ac:dyDescent="0.25">
      <c r="A24" s="127" t="s">
        <v>136</v>
      </c>
      <c r="B24" s="135"/>
      <c r="C24" s="135"/>
      <c r="D24" s="135"/>
      <c r="E24" s="135"/>
      <c r="F24" s="145"/>
      <c r="G24" s="136"/>
      <c r="H24" s="137"/>
      <c r="I24" s="135"/>
      <c r="J24" s="135"/>
      <c r="K24" s="135"/>
      <c r="L24" s="136"/>
      <c r="N24" s="206"/>
      <c r="P24" s="127" t="s">
        <v>136</v>
      </c>
      <c r="Q24" s="135"/>
      <c r="R24" s="135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3">
      <c r="A25" s="156" t="s">
        <v>140</v>
      </c>
      <c r="B25" s="129"/>
      <c r="C25" s="129"/>
      <c r="D25" s="129"/>
      <c r="E25" s="129"/>
      <c r="F25" s="129"/>
      <c r="G25" s="131"/>
      <c r="H25" s="112"/>
      <c r="I25" s="129"/>
      <c r="J25" s="129"/>
      <c r="K25" s="129"/>
      <c r="L25" s="131"/>
      <c r="M25" s="157"/>
      <c r="N25" s="206"/>
      <c r="O25" s="5"/>
      <c r="P25" s="156" t="s">
        <v>140</v>
      </c>
      <c r="Q25" s="129"/>
      <c r="R25" s="129"/>
      <c r="S25" s="129"/>
      <c r="T25" s="129"/>
      <c r="U25" s="129"/>
      <c r="V25" s="131"/>
      <c r="W25" s="112"/>
      <c r="X25" s="129"/>
      <c r="Y25" s="129"/>
      <c r="Z25" s="129"/>
      <c r="AA25" s="131"/>
      <c r="AB25" s="157"/>
    </row>
    <row r="26" spans="1:28" ht="18" customHeight="1" x14ac:dyDescent="0.2">
      <c r="M26" s="186"/>
      <c r="N26" s="186"/>
      <c r="O26" s="186"/>
    </row>
    <row r="27" spans="1:28" ht="18" customHeight="1" x14ac:dyDescent="0.2">
      <c r="M27" s="186"/>
      <c r="N27" s="186"/>
      <c r="O27" s="186"/>
    </row>
    <row r="28" spans="1:28" ht="18" customHeight="1" x14ac:dyDescent="0.2">
      <c r="M28" s="186"/>
      <c r="N28" s="186"/>
      <c r="O28" s="186"/>
    </row>
    <row r="29" spans="1:28" ht="18" customHeight="1" x14ac:dyDescent="0.2">
      <c r="M29" s="186"/>
      <c r="N29" s="186"/>
      <c r="O29" s="186"/>
    </row>
    <row r="30" spans="1:28" ht="18" customHeight="1" x14ac:dyDescent="0.2">
      <c r="M30" s="186"/>
      <c r="N30" s="186"/>
      <c r="O30" s="186"/>
    </row>
    <row r="31" spans="1:28" ht="18" customHeight="1" x14ac:dyDescent="0.2">
      <c r="M31" s="186"/>
      <c r="N31" s="186"/>
      <c r="O31" s="186"/>
    </row>
    <row r="32" spans="1:28" ht="18" customHeight="1" x14ac:dyDescent="0.2">
      <c r="M32" s="186"/>
      <c r="N32" s="186"/>
      <c r="O32" s="186"/>
    </row>
    <row r="33" spans="13:15" ht="18" customHeight="1" x14ac:dyDescent="0.2">
      <c r="M33" s="186"/>
      <c r="N33" s="186"/>
      <c r="O33" s="186"/>
    </row>
    <row r="34" spans="13:15" ht="18" customHeight="1" x14ac:dyDescent="0.2">
      <c r="M34" s="186"/>
      <c r="N34" s="186"/>
      <c r="O34" s="186"/>
    </row>
    <row r="35" spans="13:15" ht="18" customHeight="1" x14ac:dyDescent="0.2">
      <c r="M35" s="186"/>
      <c r="N35" s="186"/>
      <c r="O35" s="186"/>
    </row>
    <row r="36" spans="13:15" ht="18" customHeight="1" x14ac:dyDescent="0.2">
      <c r="M36" s="186"/>
      <c r="N36" s="185"/>
      <c r="O36" s="186"/>
    </row>
    <row r="37" spans="13:15" ht="18" customHeight="1" x14ac:dyDescent="0.2">
      <c r="M37" s="186"/>
      <c r="N37" s="185"/>
      <c r="O37" s="186"/>
    </row>
    <row r="38" spans="13:15" ht="18" customHeight="1" x14ac:dyDescent="0.2">
      <c r="M38" s="186"/>
      <c r="N38" s="185"/>
      <c r="O38" s="186"/>
    </row>
    <row r="39" spans="13:15" ht="18" customHeight="1" x14ac:dyDescent="0.2">
      <c r="M39" s="186"/>
      <c r="N39" s="185"/>
      <c r="O39" s="186"/>
    </row>
    <row r="40" spans="13:15" ht="18" customHeight="1" x14ac:dyDescent="0.2">
      <c r="M40" s="186"/>
      <c r="N40" s="186"/>
      <c r="O40" s="186"/>
    </row>
    <row r="41" spans="13:15" ht="18" customHeight="1" x14ac:dyDescent="0.2">
      <c r="M41" s="186"/>
      <c r="N41" s="186"/>
      <c r="O41" s="186"/>
    </row>
    <row r="42" spans="13:15" ht="18" customHeight="1" x14ac:dyDescent="0.2">
      <c r="M42" s="186"/>
      <c r="N42" s="186"/>
      <c r="O42" s="186"/>
    </row>
    <row r="43" spans="13:15" ht="18" customHeight="1" x14ac:dyDescent="0.2">
      <c r="M43" s="186"/>
      <c r="N43" s="187"/>
      <c r="O43" s="186"/>
    </row>
    <row r="44" spans="13:15" ht="18" customHeight="1" x14ac:dyDescent="0.2">
      <c r="M44" s="186"/>
      <c r="N44" s="215"/>
      <c r="O44" s="186"/>
    </row>
    <row r="45" spans="13:15" ht="18" customHeight="1" x14ac:dyDescent="0.2">
      <c r="M45" s="186"/>
      <c r="N45" s="186"/>
      <c r="O45" s="186"/>
    </row>
    <row r="46" spans="13:15" ht="18" customHeight="1" x14ac:dyDescent="0.2">
      <c r="M46" s="186"/>
      <c r="N46" s="186"/>
      <c r="O46" s="186"/>
    </row>
    <row r="47" spans="13:15" ht="18" customHeight="1" x14ac:dyDescent="0.2">
      <c r="M47" s="186"/>
      <c r="N47" s="186"/>
      <c r="O47" s="186"/>
    </row>
    <row r="48" spans="13:15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  <row r="87" spans="13:15" ht="18" customHeight="1" x14ac:dyDescent="0.2">
      <c r="M87" s="186"/>
      <c r="N87" s="186"/>
      <c r="O87" s="186"/>
    </row>
    <row r="88" spans="13:15" ht="18" customHeight="1" x14ac:dyDescent="0.2">
      <c r="M88" s="186"/>
      <c r="N88" s="186"/>
      <c r="O88" s="186"/>
    </row>
    <row r="89" spans="13:15" ht="18" customHeight="1" x14ac:dyDescent="0.2">
      <c r="M89" s="186"/>
      <c r="N89" s="186"/>
      <c r="O89" s="186"/>
    </row>
    <row r="90" spans="13:15" ht="18" customHeight="1" x14ac:dyDescent="0.2">
      <c r="M90" s="186"/>
      <c r="N90" s="186"/>
      <c r="O90" s="186"/>
    </row>
    <row r="91" spans="13:15" ht="18" customHeight="1" x14ac:dyDescent="0.2">
      <c r="M91" s="186"/>
      <c r="N91" s="186"/>
      <c r="O91" s="186"/>
    </row>
    <row r="92" spans="13:15" ht="18" customHeight="1" x14ac:dyDescent="0.2">
      <c r="M92" s="186"/>
      <c r="N92" s="186"/>
      <c r="O92" s="186"/>
    </row>
    <row r="93" spans="13:15" ht="18" customHeight="1" x14ac:dyDescent="0.2">
      <c r="M93" s="186"/>
      <c r="N93" s="186"/>
      <c r="O93" s="186"/>
    </row>
    <row r="94" spans="13:15" ht="18" customHeight="1" x14ac:dyDescent="0.2">
      <c r="M94" s="186"/>
      <c r="N94" s="186"/>
      <c r="O94" s="186"/>
    </row>
  </sheetData>
  <sheetProtection sheet="1" objects="1" scenarios="1"/>
  <mergeCells count="29">
    <mergeCell ref="B1:I1"/>
    <mergeCell ref="J1:L1"/>
    <mergeCell ref="Q1:X1"/>
    <mergeCell ref="Y1:AA1"/>
    <mergeCell ref="G2:L2"/>
    <mergeCell ref="V2:AA2"/>
    <mergeCell ref="H3:L3"/>
    <mergeCell ref="W3:AA3"/>
    <mergeCell ref="A4:C4"/>
    <mergeCell ref="P4:R4"/>
    <mergeCell ref="A7:C7"/>
    <mergeCell ref="P7:R7"/>
    <mergeCell ref="G9:L9"/>
    <mergeCell ref="V9:AA9"/>
    <mergeCell ref="AC13:AE13"/>
    <mergeCell ref="B14:I14"/>
    <mergeCell ref="J14:L14"/>
    <mergeCell ref="Q14:X14"/>
    <mergeCell ref="Y14:AA14"/>
    <mergeCell ref="A20:C20"/>
    <mergeCell ref="P20:R20"/>
    <mergeCell ref="G22:L22"/>
    <mergeCell ref="V22:AA22"/>
    <mergeCell ref="G15:L15"/>
    <mergeCell ref="V15:AA15"/>
    <mergeCell ref="H16:L16"/>
    <mergeCell ref="W16:AA16"/>
    <mergeCell ref="A17:C17"/>
    <mergeCell ref="P17:R17"/>
  </mergeCells>
  <pageMargins left="0.39370078740157483" right="0" top="0.39370078740157483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6112E-41A7-4C7C-96E1-5D40239BF38B}">
  <sheetPr>
    <tabColor theme="8" tint="0.39997558519241921"/>
  </sheetPr>
  <dimension ref="A1:AB84"/>
  <sheetViews>
    <sheetView workbookViewId="0">
      <selection activeCell="M1" sqref="M1"/>
    </sheetView>
  </sheetViews>
  <sheetFormatPr baseColWidth="10" defaultRowHeight="12.75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218"/>
      <c r="C1" s="218"/>
      <c r="D1" s="217" t="str">
        <f>M1&amp;O1-1</f>
        <v>A1</v>
      </c>
      <c r="E1" s="217" t="s">
        <v>111</v>
      </c>
      <c r="F1" s="218"/>
      <c r="G1" s="238"/>
      <c r="H1" s="239"/>
      <c r="I1" s="239"/>
      <c r="J1" s="239"/>
      <c r="K1" s="239"/>
      <c r="L1" s="240"/>
      <c r="M1" s="222" t="s">
        <v>109</v>
      </c>
      <c r="N1" s="223"/>
      <c r="O1" s="106">
        <v>2</v>
      </c>
      <c r="P1" s="108" t="s">
        <v>110</v>
      </c>
      <c r="Q1" s="218"/>
      <c r="R1" s="218"/>
      <c r="S1" s="217" t="str">
        <f>M1&amp;O1</f>
        <v>A2</v>
      </c>
      <c r="T1" s="217" t="s">
        <v>111</v>
      </c>
      <c r="U1" s="218"/>
      <c r="V1" s="238"/>
      <c r="W1" s="238"/>
      <c r="X1" s="238"/>
      <c r="Y1" s="238"/>
      <c r="Z1" s="238"/>
      <c r="AA1" s="241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5" t="s">
        <v>118</v>
      </c>
      <c r="I2" s="246"/>
      <c r="J2" s="246"/>
      <c r="K2" s="246"/>
      <c r="L2" s="247"/>
      <c r="M2" s="210" t="s">
        <v>154</v>
      </c>
      <c r="N2" s="161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5" t="s">
        <v>118</v>
      </c>
      <c r="X2" s="246"/>
      <c r="Y2" s="246"/>
      <c r="Z2" s="246"/>
      <c r="AA2" s="247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 t="s">
        <v>142</v>
      </c>
      <c r="B6" s="163">
        <f>VLOOKUP($D$1,'Tischplan_20er_1.-6.'!$4:139,8)</f>
        <v>1</v>
      </c>
      <c r="C6" s="163">
        <f>VLOOKUP($D$1,'Tischplan_20er_1.-6.'!$4:139,9)</f>
        <v>4</v>
      </c>
      <c r="D6" s="164"/>
      <c r="E6" s="164"/>
      <c r="F6" s="165"/>
      <c r="G6" s="166"/>
      <c r="H6" s="167"/>
      <c r="I6" s="164"/>
      <c r="J6" s="164"/>
      <c r="K6" s="164"/>
      <c r="L6" s="168"/>
      <c r="M6" s="211"/>
      <c r="P6" s="162" t="s">
        <v>142</v>
      </c>
      <c r="Q6" s="169">
        <f>VLOOKUP($S$1,'Tischplan_20er_1.-6.'!$4:139,8)</f>
        <v>2</v>
      </c>
      <c r="R6" s="169">
        <f>VLOOKUP($S$1,'Tischplan_20er_1.-6.'!$4:139,9)</f>
        <v>4</v>
      </c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218"/>
      <c r="C8" s="218"/>
      <c r="D8" s="217" t="str">
        <f>D1</f>
        <v>A1</v>
      </c>
      <c r="E8" s="217" t="s">
        <v>111</v>
      </c>
      <c r="F8" s="218"/>
      <c r="G8" s="238"/>
      <c r="H8" s="239"/>
      <c r="I8" s="239"/>
      <c r="J8" s="239"/>
      <c r="K8" s="239"/>
      <c r="L8" s="240"/>
      <c r="M8" s="210" t="s">
        <v>154</v>
      </c>
      <c r="P8" s="108" t="s">
        <v>110</v>
      </c>
      <c r="Q8" s="218"/>
      <c r="R8" s="218"/>
      <c r="S8" s="217" t="str">
        <f>S1</f>
        <v>A2</v>
      </c>
      <c r="T8" s="217" t="s">
        <v>111</v>
      </c>
      <c r="U8" s="218"/>
      <c r="V8" s="238"/>
      <c r="W8" s="238"/>
      <c r="X8" s="238"/>
      <c r="Y8" s="238"/>
      <c r="Z8" s="238"/>
      <c r="AA8" s="241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4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144"/>
      <c r="O9" s="144"/>
      <c r="P9" s="138" t="s">
        <v>123</v>
      </c>
      <c r="Q9" s="139">
        <f>VLOOKUP($S$1,'Tischplan_20er_1.-6.'!$4:144,10)</f>
        <v>3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2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144"/>
      <c r="O10" s="144"/>
      <c r="P10" s="115" t="s">
        <v>124</v>
      </c>
      <c r="Q10" s="122">
        <f>VLOOKUP($S$1,'Tischplan_20er_1.-6.'!$4:144,12)</f>
        <v>1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3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144"/>
      <c r="O11" s="144"/>
      <c r="P11" s="115" t="s">
        <v>143</v>
      </c>
      <c r="Q11" s="122">
        <f>VLOOKUP($S$1,'Tischplan_20er_1.-6.'!$4:144,14)</f>
        <v>4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 t="s">
        <v>144</v>
      </c>
      <c r="B12" s="169">
        <f>VLOOKUP($D$1,'Tischplan_20er_1.-6.'!$4:144,16)</f>
        <v>1</v>
      </c>
      <c r="C12" s="169">
        <f>VLOOKUP($D$1,'Tischplan_20er_1.-6.'!$4:144,17)</f>
        <v>3</v>
      </c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144"/>
      <c r="O12" s="144"/>
      <c r="P12" s="172" t="s">
        <v>144</v>
      </c>
      <c r="Q12" s="169">
        <f>VLOOKUP($S$1,'Tischplan_20er_1.-6.'!$4:144,16)</f>
        <v>2</v>
      </c>
      <c r="R12" s="169">
        <f>VLOOKUP($S$1,'Tischplan_20er_1.-6.'!$4:144,17)</f>
        <v>3</v>
      </c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218"/>
      <c r="C14" s="218"/>
      <c r="D14" s="217" t="str">
        <f>D1</f>
        <v>A1</v>
      </c>
      <c r="E14" s="217" t="s">
        <v>111</v>
      </c>
      <c r="F14" s="218"/>
      <c r="G14" s="238"/>
      <c r="H14" s="239"/>
      <c r="I14" s="239"/>
      <c r="J14" s="239"/>
      <c r="K14" s="239"/>
      <c r="L14" s="240"/>
      <c r="M14" s="210" t="s">
        <v>154</v>
      </c>
      <c r="P14" s="108" t="s">
        <v>110</v>
      </c>
      <c r="Q14" s="218"/>
      <c r="R14" s="218"/>
      <c r="S14" s="217" t="str">
        <f>S1</f>
        <v>A2</v>
      </c>
      <c r="T14" s="217" t="s">
        <v>111</v>
      </c>
      <c r="U14" s="218"/>
      <c r="V14" s="238"/>
      <c r="W14" s="238"/>
      <c r="X14" s="238"/>
      <c r="Y14" s="238"/>
      <c r="Z14" s="238"/>
      <c r="AA14" s="241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3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P15" s="138" t="s">
        <v>127</v>
      </c>
      <c r="Q15" s="139">
        <f>VLOOKUP($S$1,'Tischplan_20er_1.-6.'!$4:149,18)</f>
        <v>4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4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P16" s="115" t="s">
        <v>128</v>
      </c>
      <c r="Q16" s="122">
        <f>VLOOKUP($S$1,'Tischplan_20er_1.-6.'!$4:149,20)</f>
        <v>3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28" ht="13.5" customHeight="1" x14ac:dyDescent="0.2">
      <c r="A17" s="115" t="s">
        <v>145</v>
      </c>
      <c r="B17" s="122">
        <f>VLOOKUP($D$1,'Tischplan_20er_1.-6.'!$4:149,22)</f>
        <v>2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P17" s="115" t="s">
        <v>145</v>
      </c>
      <c r="Q17" s="122">
        <f>VLOOKUP($S$1,'Tischplan_20er_1.-6.'!$4:149,22)</f>
        <v>1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28" ht="13.5" customHeight="1" thickBot="1" x14ac:dyDescent="0.25">
      <c r="A18" s="172" t="s">
        <v>146</v>
      </c>
      <c r="B18" s="169">
        <f>VLOOKUP($D$1,'Tischplan_20er_1.-6.'!$4:149,24)</f>
        <v>1</v>
      </c>
      <c r="C18" s="169">
        <f>VLOOKUP($D$1,'Tischplan_20er_1.-6.'!$4:149,25)</f>
        <v>1</v>
      </c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P18" s="172" t="s">
        <v>146</v>
      </c>
      <c r="Q18" s="169">
        <f>VLOOKUP($S$1,'Tischplan_20er_1.-6.'!$4:149,24)</f>
        <v>2</v>
      </c>
      <c r="R18" s="169">
        <f>VLOOKUP($S$1,'Tischplan_20er_1.-6.'!$4:149,25)</f>
        <v>1</v>
      </c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28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8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8" ht="16.5" thickBot="1" x14ac:dyDescent="0.3">
      <c r="A22" s="108" t="s">
        <v>110</v>
      </c>
      <c r="B22" s="218"/>
      <c r="C22" s="218"/>
      <c r="D22" s="217" t="str">
        <f>D1</f>
        <v>A1</v>
      </c>
      <c r="E22" s="217" t="s">
        <v>111</v>
      </c>
      <c r="F22" s="218"/>
      <c r="G22" s="238"/>
      <c r="H22" s="239"/>
      <c r="I22" s="239"/>
      <c r="J22" s="239"/>
      <c r="K22" s="239"/>
      <c r="L22" s="240"/>
      <c r="P22" s="108" t="s">
        <v>110</v>
      </c>
      <c r="Q22" s="218"/>
      <c r="R22" s="218"/>
      <c r="S22" s="217" t="str">
        <f>S1</f>
        <v>A2</v>
      </c>
      <c r="T22" s="217" t="s">
        <v>111</v>
      </c>
      <c r="U22" s="218"/>
      <c r="V22" s="238"/>
      <c r="W22" s="238"/>
      <c r="X22" s="238"/>
      <c r="Y22" s="238"/>
      <c r="Z22" s="238"/>
      <c r="AA22" s="241"/>
    </row>
    <row r="23" spans="1:28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2" t="s">
        <v>118</v>
      </c>
      <c r="I23" s="243"/>
      <c r="J23" s="243"/>
      <c r="K23" s="243"/>
      <c r="L23" s="244"/>
      <c r="M23" s="210" t="s">
        <v>154</v>
      </c>
      <c r="N23" s="161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2" t="s">
        <v>118</v>
      </c>
      <c r="X23" s="243"/>
      <c r="Y23" s="243"/>
      <c r="Z23" s="243"/>
      <c r="AA23" s="244"/>
      <c r="AB23" s="210" t="s">
        <v>154</v>
      </c>
    </row>
    <row r="24" spans="1:28" ht="13.5" customHeight="1" x14ac:dyDescent="0.2">
      <c r="A24" s="138" t="s">
        <v>131</v>
      </c>
      <c r="B24" s="139">
        <f>VLOOKUP($D$1,'Tischplan_20er_1.-6.'!$4:156,26)</f>
        <v>2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P24" s="138" t="s">
        <v>131</v>
      </c>
      <c r="Q24" s="139">
        <f>VLOOKUP($S$1,'Tischplan_20er_1.-6.'!$4:156,26)</f>
        <v>1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28" ht="13.5" customHeight="1" x14ac:dyDescent="0.2">
      <c r="A25" s="115" t="s">
        <v>132</v>
      </c>
      <c r="B25" s="122">
        <f>VLOOKUP($D$1,'Tischplan_20er_1.-6.'!$4:156,28)</f>
        <v>3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P25" s="115" t="s">
        <v>132</v>
      </c>
      <c r="Q25" s="122">
        <f>VLOOKUP($S$1,'Tischplan_20er_1.-6.'!$4:156,28)</f>
        <v>4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28" ht="13.5" customHeight="1" x14ac:dyDescent="0.2">
      <c r="A26" s="115" t="s">
        <v>147</v>
      </c>
      <c r="B26" s="122">
        <f>VLOOKUP($D$1,'Tischplan_20er_1.-6.'!$4:156,30)</f>
        <v>4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P26" s="115" t="s">
        <v>147</v>
      </c>
      <c r="Q26" s="122">
        <f>VLOOKUP($S$1,'Tischplan_20er_1.-6.'!$4:156,30)</f>
        <v>3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28" ht="13.5" customHeight="1" thickBot="1" x14ac:dyDescent="0.25">
      <c r="A27" s="172" t="s">
        <v>148</v>
      </c>
      <c r="B27" s="169">
        <f>VLOOKUP($D$1,'Tischplan_20er_1.-6.'!$4:156,32)</f>
        <v>1</v>
      </c>
      <c r="C27" s="169">
        <f>VLOOKUP($D$1,'Tischplan_20er_1.-6.'!$4:156,33)</f>
        <v>2</v>
      </c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P27" s="172" t="s">
        <v>148</v>
      </c>
      <c r="Q27" s="169">
        <f>VLOOKUP($S$1,'Tischplan_20er_1.-6.'!$4:156,32)</f>
        <v>2</v>
      </c>
      <c r="R27" s="169">
        <f>VLOOKUP($S$1,'Tischplan_20er_1.-6.'!$4:156,33)</f>
        <v>2</v>
      </c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28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28" ht="17.25" thickBot="1" x14ac:dyDescent="0.3">
      <c r="A29" s="108" t="s">
        <v>110</v>
      </c>
      <c r="B29" s="218"/>
      <c r="C29" s="218"/>
      <c r="D29" s="217" t="str">
        <f>D1</f>
        <v>A1</v>
      </c>
      <c r="E29" s="217" t="s">
        <v>111</v>
      </c>
      <c r="F29" s="218"/>
      <c r="G29" s="238"/>
      <c r="H29" s="239"/>
      <c r="I29" s="239"/>
      <c r="J29" s="239"/>
      <c r="K29" s="239"/>
      <c r="L29" s="240"/>
      <c r="M29" s="210" t="s">
        <v>154</v>
      </c>
      <c r="P29" s="108" t="s">
        <v>110</v>
      </c>
      <c r="Q29" s="218"/>
      <c r="R29" s="218"/>
      <c r="S29" s="217" t="str">
        <f>S1</f>
        <v>A2</v>
      </c>
      <c r="T29" s="217" t="s">
        <v>111</v>
      </c>
      <c r="U29" s="218"/>
      <c r="V29" s="238"/>
      <c r="W29" s="238"/>
      <c r="X29" s="238"/>
      <c r="Y29" s="238"/>
      <c r="Z29" s="238"/>
      <c r="AA29" s="241"/>
      <c r="AB29" s="210" t="s">
        <v>154</v>
      </c>
    </row>
    <row r="30" spans="1:28" ht="13.5" customHeight="1" x14ac:dyDescent="0.2">
      <c r="A30" s="188" t="s">
        <v>135</v>
      </c>
      <c r="B30" s="189">
        <f>VLOOKUP($D$1,'Tischplan_20er_1.-6.'!$4:161,34)</f>
        <v>1</v>
      </c>
      <c r="C30" s="189">
        <f>VLOOKUP($D$1,'Tischplan_20er_1.-6.'!$4:161,35)</f>
        <v>1</v>
      </c>
      <c r="D30" s="140"/>
      <c r="E30" s="140"/>
      <c r="F30" s="141"/>
      <c r="G30" s="142"/>
      <c r="H30" s="143"/>
      <c r="I30" s="140"/>
      <c r="J30" s="140"/>
      <c r="K30" s="140"/>
      <c r="L30" s="142"/>
      <c r="M30" s="211"/>
      <c r="N30" s="144"/>
      <c r="O30" s="144"/>
      <c r="P30" s="188" t="s">
        <v>135</v>
      </c>
      <c r="Q30" s="189">
        <f>VLOOKUP($S$1,'Tischplan_20er_1.-6.'!$4:161,34)</f>
        <v>2</v>
      </c>
      <c r="R30" s="189">
        <f>VLOOKUP($S$1,'Tischplan_20er_1.-6.'!$4:161,35)</f>
        <v>1</v>
      </c>
      <c r="S30" s="140"/>
      <c r="T30" s="140"/>
      <c r="U30" s="140"/>
      <c r="V30" s="142"/>
      <c r="W30" s="143"/>
      <c r="X30" s="140"/>
      <c r="Y30" s="140"/>
      <c r="Z30" s="140"/>
      <c r="AA30" s="142"/>
      <c r="AB30" s="211"/>
    </row>
    <row r="31" spans="1:28" ht="13.5" customHeight="1" x14ac:dyDescent="0.2">
      <c r="A31" s="190" t="s">
        <v>149</v>
      </c>
      <c r="B31" s="191">
        <f>VLOOKUP($D$1,'Tischplan_20er_1.-6.'!$4:161,36)</f>
        <v>1</v>
      </c>
      <c r="C31" s="191">
        <f>VLOOKUP($D$1,'Tischplan_20er_1.-6.'!$4:161,37)</f>
        <v>2</v>
      </c>
      <c r="D31" s="123"/>
      <c r="E31" s="123"/>
      <c r="F31" s="124"/>
      <c r="G31" s="125"/>
      <c r="H31" s="126"/>
      <c r="I31" s="123"/>
      <c r="J31" s="123"/>
      <c r="K31" s="123"/>
      <c r="L31" s="125"/>
      <c r="M31" s="211"/>
      <c r="N31" s="144"/>
      <c r="O31" s="144"/>
      <c r="P31" s="190" t="s">
        <v>149</v>
      </c>
      <c r="Q31" s="191">
        <f>VLOOKUP($S$1,'Tischplan_20er_1.-6.'!$4:161,36)</f>
        <v>2</v>
      </c>
      <c r="R31" s="191">
        <f>VLOOKUP($S$1,'Tischplan_20er_1.-6.'!$4:161,37)</f>
        <v>2</v>
      </c>
      <c r="S31" s="123"/>
      <c r="T31" s="123"/>
      <c r="U31" s="123"/>
      <c r="V31" s="125"/>
      <c r="W31" s="126"/>
      <c r="X31" s="123"/>
      <c r="Y31" s="123"/>
      <c r="Z31" s="123"/>
      <c r="AA31" s="125"/>
      <c r="AB31" s="211"/>
    </row>
    <row r="32" spans="1:28" ht="13.5" customHeight="1" x14ac:dyDescent="0.2">
      <c r="A32" s="194"/>
      <c r="B32" s="195"/>
      <c r="C32" s="195"/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144"/>
      <c r="O32" s="144"/>
      <c r="P32" s="194"/>
      <c r="Q32" s="195"/>
      <c r="R32" s="195"/>
      <c r="S32" s="123"/>
      <c r="T32" s="123"/>
      <c r="U32" s="123"/>
      <c r="V32" s="125"/>
      <c r="W32" s="126"/>
      <c r="X32" s="123"/>
      <c r="Y32" s="123"/>
      <c r="Z32" s="123"/>
      <c r="AA32" s="125"/>
      <c r="AB32" s="211"/>
    </row>
    <row r="33" spans="1:28" ht="13.5" customHeight="1" thickBot="1" x14ac:dyDescent="0.25">
      <c r="A33" s="196"/>
      <c r="B33" s="197"/>
      <c r="C33" s="197"/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144"/>
      <c r="O33" s="144"/>
      <c r="P33" s="196"/>
      <c r="Q33" s="197"/>
      <c r="R33" s="197"/>
      <c r="S33" s="170"/>
      <c r="T33" s="170"/>
      <c r="U33" s="170"/>
      <c r="V33" s="166"/>
      <c r="W33" s="171"/>
      <c r="X33" s="170"/>
      <c r="Y33" s="170"/>
      <c r="Z33" s="170"/>
      <c r="AA33" s="166"/>
      <c r="AB33" s="211"/>
    </row>
    <row r="34" spans="1:28" ht="15.6" customHeight="1" thickBot="1" x14ac:dyDescent="0.25">
      <c r="A34" s="127" t="s">
        <v>136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P34" s="127" t="s">
        <v>136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</row>
    <row r="35" spans="1:28" ht="17.25" thickBot="1" x14ac:dyDescent="0.3">
      <c r="A35" s="108" t="s">
        <v>110</v>
      </c>
      <c r="B35" s="218"/>
      <c r="C35" s="218"/>
      <c r="D35" s="217" t="str">
        <f>D1</f>
        <v>A1</v>
      </c>
      <c r="E35" s="217" t="s">
        <v>111</v>
      </c>
      <c r="F35" s="218"/>
      <c r="G35" s="238"/>
      <c r="H35" s="239"/>
      <c r="I35" s="239"/>
      <c r="J35" s="239"/>
      <c r="K35" s="239"/>
      <c r="L35" s="240"/>
      <c r="M35" s="210" t="s">
        <v>154</v>
      </c>
      <c r="P35" s="108" t="s">
        <v>110</v>
      </c>
      <c r="Q35" s="218"/>
      <c r="R35" s="218"/>
      <c r="S35" s="217" t="str">
        <f>S1</f>
        <v>A2</v>
      </c>
      <c r="T35" s="217" t="s">
        <v>111</v>
      </c>
      <c r="U35" s="218"/>
      <c r="V35" s="238"/>
      <c r="W35" s="238"/>
      <c r="X35" s="238"/>
      <c r="Y35" s="238"/>
      <c r="Z35" s="238"/>
      <c r="AA35" s="241"/>
      <c r="AB35" s="210" t="s">
        <v>154</v>
      </c>
    </row>
    <row r="36" spans="1:28" ht="13.5" customHeight="1" x14ac:dyDescent="0.2">
      <c r="A36" s="198"/>
      <c r="B36" s="199"/>
      <c r="C36" s="199"/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P36" s="198"/>
      <c r="Q36" s="199"/>
      <c r="R36" s="199"/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28" ht="13.5" customHeight="1" x14ac:dyDescent="0.2">
      <c r="A37" s="194"/>
      <c r="B37" s="195"/>
      <c r="C37" s="195"/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P37" s="194"/>
      <c r="Q37" s="195"/>
      <c r="R37" s="195"/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28" ht="13.5" customHeight="1" x14ac:dyDescent="0.2">
      <c r="A38" s="190" t="s">
        <v>150</v>
      </c>
      <c r="B38" s="191">
        <f>VLOOKUP($D$1,'Tischplan_20er_1.-6.'!$4:166,46)</f>
        <v>5</v>
      </c>
      <c r="C38" s="191">
        <f>VLOOKUP($D$1,'Tischplan_20er_1.-6.'!$4:166,47)</f>
        <v>3</v>
      </c>
      <c r="D38" s="123"/>
      <c r="E38" s="123"/>
      <c r="F38" s="123"/>
      <c r="G38" s="125"/>
      <c r="H38" s="126"/>
      <c r="I38" s="123"/>
      <c r="J38" s="123"/>
      <c r="K38" s="123"/>
      <c r="L38" s="125"/>
      <c r="M38" s="211"/>
      <c r="P38" s="190" t="s">
        <v>150</v>
      </c>
      <c r="Q38" s="191">
        <f>VLOOKUP($S$1,'Tischplan_20er_1.-6.'!$4:166,46)</f>
        <v>3</v>
      </c>
      <c r="R38" s="191">
        <f>VLOOKUP($S$1,'Tischplan_20er_1.-6.'!$4:166,47)</f>
        <v>4</v>
      </c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28" ht="13.5" customHeight="1" thickBot="1" x14ac:dyDescent="0.25">
      <c r="A39" s="192" t="s">
        <v>151</v>
      </c>
      <c r="B39" s="193">
        <f>VLOOKUP($D$1,'Tischplan_20er_1.-6.'!$4:166,48)</f>
        <v>4</v>
      </c>
      <c r="C39" s="193">
        <f>VLOOKUP($D$1,'Tischplan_20er_1.-6.'!$4:166,49)</f>
        <v>4</v>
      </c>
      <c r="D39" s="170"/>
      <c r="E39" s="170"/>
      <c r="F39" s="170"/>
      <c r="G39" s="166"/>
      <c r="H39" s="171"/>
      <c r="I39" s="170"/>
      <c r="J39" s="170"/>
      <c r="K39" s="170"/>
      <c r="L39" s="166"/>
      <c r="M39" s="211"/>
      <c r="P39" s="192" t="s">
        <v>151</v>
      </c>
      <c r="Q39" s="193">
        <f>VLOOKUP($S$1,'Tischplan_20er_1.-6.'!$4:166,48)</f>
        <v>3</v>
      </c>
      <c r="R39" s="193">
        <f>VLOOKUP($S$1,'Tischplan_20er_1.-6.'!$4:166,49)</f>
        <v>3</v>
      </c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28" ht="15.6" customHeight="1" thickBot="1" x14ac:dyDescent="0.25">
      <c r="A40" s="127" t="s">
        <v>139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P40" s="127" t="s">
        <v>139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28" ht="6" customHeight="1" thickBot="1" x14ac:dyDescent="0.25"/>
    <row r="42" spans="1:28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28" ht="16.5" thickBot="1" x14ac:dyDescent="0.3">
      <c r="A43" s="108" t="s">
        <v>110</v>
      </c>
      <c r="B43" s="218"/>
      <c r="C43" s="218"/>
      <c r="D43" s="217" t="str">
        <f>M43&amp;O43-1</f>
        <v>A3</v>
      </c>
      <c r="E43" s="217" t="s">
        <v>111</v>
      </c>
      <c r="F43" s="218"/>
      <c r="G43" s="238"/>
      <c r="H43" s="239"/>
      <c r="I43" s="239"/>
      <c r="J43" s="239"/>
      <c r="K43" s="239"/>
      <c r="L43" s="240"/>
      <c r="M43" s="148" t="str">
        <f>M1</f>
        <v>A</v>
      </c>
      <c r="N43" s="148"/>
      <c r="O43" s="106">
        <v>4</v>
      </c>
      <c r="P43" s="108" t="s">
        <v>110</v>
      </c>
      <c r="Q43" s="218"/>
      <c r="R43" s="218"/>
      <c r="S43" s="217" t="str">
        <f>M43&amp;O43</f>
        <v>A4</v>
      </c>
      <c r="T43" s="217" t="s">
        <v>111</v>
      </c>
      <c r="U43" s="218"/>
      <c r="V43" s="238"/>
      <c r="W43" s="238"/>
      <c r="X43" s="238"/>
      <c r="Y43" s="238"/>
      <c r="Z43" s="238"/>
      <c r="AA43" s="241"/>
    </row>
    <row r="44" spans="1:28" ht="14.25" customHeight="1" thickBot="1" x14ac:dyDescent="0.25">
      <c r="A44" s="112" t="s">
        <v>112</v>
      </c>
      <c r="B44" s="113" t="s">
        <v>113</v>
      </c>
      <c r="C44" s="113" t="s">
        <v>27</v>
      </c>
      <c r="D44" s="113" t="s">
        <v>114</v>
      </c>
      <c r="E44" s="113" t="s">
        <v>115</v>
      </c>
      <c r="F44" s="113" t="s">
        <v>116</v>
      </c>
      <c r="G44" s="114" t="s">
        <v>117</v>
      </c>
      <c r="H44" s="245" t="s">
        <v>118</v>
      </c>
      <c r="I44" s="246"/>
      <c r="J44" s="246"/>
      <c r="K44" s="246"/>
      <c r="L44" s="247"/>
      <c r="M44" s="210" t="s">
        <v>154</v>
      </c>
      <c r="N44" s="161"/>
      <c r="P44" s="112" t="s">
        <v>112</v>
      </c>
      <c r="Q44" s="113" t="s">
        <v>113</v>
      </c>
      <c r="R44" s="113" t="s">
        <v>27</v>
      </c>
      <c r="S44" s="113" t="s">
        <v>114</v>
      </c>
      <c r="T44" s="113" t="s">
        <v>115</v>
      </c>
      <c r="U44" s="113" t="s">
        <v>116</v>
      </c>
      <c r="V44" s="114" t="s">
        <v>117</v>
      </c>
      <c r="W44" s="245" t="s">
        <v>118</v>
      </c>
      <c r="X44" s="246"/>
      <c r="Y44" s="246"/>
      <c r="Z44" s="246"/>
      <c r="AA44" s="247"/>
      <c r="AB44" s="210" t="s">
        <v>154</v>
      </c>
    </row>
    <row r="45" spans="1:28" ht="13.5" customHeight="1" x14ac:dyDescent="0.2">
      <c r="A45" s="115" t="s">
        <v>119</v>
      </c>
      <c r="B45" s="116">
        <f>VLOOKUP($D$43,'Tischplan_20er_1.-6.'!$4:181,2)</f>
        <v>3</v>
      </c>
      <c r="C45" s="116">
        <f>VLOOKUP($D$43,'Tischplan_20er_1.-6.'!$4:181,3)</f>
        <v>1</v>
      </c>
      <c r="D45" s="117" t="s">
        <v>120</v>
      </c>
      <c r="E45" s="117"/>
      <c r="F45" s="118"/>
      <c r="G45" s="119" t="s">
        <v>120</v>
      </c>
      <c r="H45" s="120"/>
      <c r="I45" s="117"/>
      <c r="J45" s="117"/>
      <c r="K45" s="117"/>
      <c r="L45" s="119"/>
      <c r="M45" s="211"/>
      <c r="P45" s="115" t="s">
        <v>119</v>
      </c>
      <c r="Q45" s="116">
        <f>VLOOKUP($S$43,'Tischplan_20er_1.-6.'!$4:181,2)</f>
        <v>4</v>
      </c>
      <c r="R45" s="116">
        <f>VLOOKUP($S$43,'Tischplan_20er_1.-6.'!$4:181,3)</f>
        <v>1</v>
      </c>
      <c r="S45" s="117"/>
      <c r="T45" s="117"/>
      <c r="U45" s="117"/>
      <c r="V45" s="119"/>
      <c r="W45" s="120"/>
      <c r="X45" s="117"/>
      <c r="Y45" s="117"/>
      <c r="Z45" s="117"/>
      <c r="AA45" s="119"/>
      <c r="AB45" s="211"/>
    </row>
    <row r="46" spans="1:28" ht="13.5" customHeight="1" x14ac:dyDescent="0.2">
      <c r="A46" s="115" t="s">
        <v>121</v>
      </c>
      <c r="B46" s="122">
        <f>VLOOKUP($D$43,'Tischplan_20er_1.-6.'!$4:181,4)</f>
        <v>3</v>
      </c>
      <c r="C46" s="122">
        <f>VLOOKUP($D$43,'Tischplan_20er_1.-6.'!$4:181,5)</f>
        <v>2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P46" s="115" t="s">
        <v>121</v>
      </c>
      <c r="Q46" s="122">
        <f>VLOOKUP($S$43,'Tischplan_20er_1.-6.'!$4:181,4)</f>
        <v>4</v>
      </c>
      <c r="R46" s="122">
        <f>VLOOKUP($S$43,'Tischplan_20er_1.-6.'!$4:181,5)</f>
        <v>2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3.5" customHeight="1" x14ac:dyDescent="0.2">
      <c r="A47" s="115" t="s">
        <v>141</v>
      </c>
      <c r="B47" s="122">
        <f>VLOOKUP($D$43,'Tischplan_20er_1.-6.'!$4:181,6)</f>
        <v>3</v>
      </c>
      <c r="C47" s="122">
        <f>VLOOKUP($D$43,'Tischplan_20er_1.-6.'!$4:181,7)</f>
        <v>3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P47" s="115" t="s">
        <v>141</v>
      </c>
      <c r="Q47" s="122">
        <f>VLOOKUP($S$43,'Tischplan_20er_1.-6.'!$4:181,6)</f>
        <v>4</v>
      </c>
      <c r="R47" s="122">
        <f>VLOOKUP($S$43,'Tischplan_20er_1.-6.'!$4:181,7)</f>
        <v>3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3.5" customHeight="1" thickBot="1" x14ac:dyDescent="0.25">
      <c r="A48" s="162" t="s">
        <v>142</v>
      </c>
      <c r="B48" s="163">
        <f>VLOOKUP($D$43,'Tischplan_20er_1.-6.'!$4:181,8)</f>
        <v>3</v>
      </c>
      <c r="C48" s="163">
        <f>VLOOKUP($D$43,'Tischplan_20er_1.-6.'!$4:181,9)</f>
        <v>4</v>
      </c>
      <c r="D48" s="164"/>
      <c r="E48" s="164"/>
      <c r="F48" s="165"/>
      <c r="G48" s="166"/>
      <c r="H48" s="167"/>
      <c r="I48" s="164"/>
      <c r="J48" s="164"/>
      <c r="K48" s="164"/>
      <c r="L48" s="168"/>
      <c r="M48" s="211"/>
      <c r="P48" s="162" t="s">
        <v>142</v>
      </c>
      <c r="Q48" s="169">
        <f>VLOOKUP($S$43,'Tischplan_20er_1.-6.'!$4:181,8)</f>
        <v>4</v>
      </c>
      <c r="R48" s="169">
        <f>VLOOKUP($S$43,'Tischplan_20er_1.-6.'!$4:181,9)</f>
        <v>4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5.6" customHeight="1" thickBot="1" x14ac:dyDescent="0.25">
      <c r="A49" s="127" t="s">
        <v>152</v>
      </c>
      <c r="B49" s="128"/>
      <c r="C49" s="128"/>
      <c r="D49" s="129"/>
      <c r="E49" s="129"/>
      <c r="F49" s="130"/>
      <c r="G49" s="131" t="s">
        <v>120</v>
      </c>
      <c r="H49" s="112"/>
      <c r="I49" s="129"/>
      <c r="J49" s="129"/>
      <c r="K49" s="129"/>
      <c r="L49" s="131"/>
      <c r="P49" s="127" t="s">
        <v>152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7.25" thickBot="1" x14ac:dyDescent="0.3">
      <c r="A50" s="108" t="s">
        <v>110</v>
      </c>
      <c r="B50" s="218"/>
      <c r="C50" s="218"/>
      <c r="D50" s="217" t="str">
        <f>D43</f>
        <v>A3</v>
      </c>
      <c r="E50" s="217" t="s">
        <v>111</v>
      </c>
      <c r="F50" s="218"/>
      <c r="G50" s="238"/>
      <c r="H50" s="239"/>
      <c r="I50" s="239"/>
      <c r="J50" s="239"/>
      <c r="K50" s="239"/>
      <c r="L50" s="240"/>
      <c r="M50" s="210" t="s">
        <v>154</v>
      </c>
      <c r="P50" s="108" t="s">
        <v>110</v>
      </c>
      <c r="Q50" s="218"/>
      <c r="R50" s="218"/>
      <c r="S50" s="217" t="str">
        <f>S43</f>
        <v>A4</v>
      </c>
      <c r="T50" s="217" t="s">
        <v>111</v>
      </c>
      <c r="U50" s="218"/>
      <c r="V50" s="238"/>
      <c r="W50" s="238"/>
      <c r="X50" s="238"/>
      <c r="Y50" s="238"/>
      <c r="Z50" s="238"/>
      <c r="AA50" s="241"/>
      <c r="AB50" s="210" t="s">
        <v>154</v>
      </c>
    </row>
    <row r="51" spans="1:28" ht="13.5" customHeight="1" x14ac:dyDescent="0.2">
      <c r="A51" s="138" t="s">
        <v>123</v>
      </c>
      <c r="B51" s="139">
        <f>VLOOKUP($D$43,'Tischplan_20er_1.-6.'!$4:186,10)</f>
        <v>2</v>
      </c>
      <c r="C51" s="139">
        <f>VLOOKUP($D$43,'Tischplan_20er_1.-6.'!$4:186,11)</f>
        <v>2</v>
      </c>
      <c r="D51" s="140"/>
      <c r="E51" s="140"/>
      <c r="F51" s="141"/>
      <c r="G51" s="142" t="s">
        <v>120</v>
      </c>
      <c r="H51" s="143"/>
      <c r="I51" s="140"/>
      <c r="J51" s="140"/>
      <c r="K51" s="140"/>
      <c r="L51" s="142"/>
      <c r="M51" s="211"/>
      <c r="N51" s="144"/>
      <c r="O51" s="144"/>
      <c r="P51" s="138" t="s">
        <v>123</v>
      </c>
      <c r="Q51" s="139">
        <f>VLOOKUP($S$43,'Tischplan_20er_1.-6.'!$4:186,10)</f>
        <v>1</v>
      </c>
      <c r="R51" s="139">
        <f>VLOOKUP($S$43,'Tischplan_20er_1.-6.'!$4:186,11)</f>
        <v>2</v>
      </c>
      <c r="S51" s="140"/>
      <c r="T51" s="140"/>
      <c r="U51" s="140"/>
      <c r="V51" s="142"/>
      <c r="W51" s="143"/>
      <c r="X51" s="140"/>
      <c r="Y51" s="140"/>
      <c r="Z51" s="140"/>
      <c r="AA51" s="142"/>
      <c r="AB51" s="211"/>
    </row>
    <row r="52" spans="1:28" ht="13.5" customHeight="1" x14ac:dyDescent="0.2">
      <c r="A52" s="115" t="s">
        <v>124</v>
      </c>
      <c r="B52" s="122">
        <f>VLOOKUP($D$43,'Tischplan_20er_1.-6.'!$4:186,12)</f>
        <v>4</v>
      </c>
      <c r="C52" s="122">
        <f>VLOOKUP($D$43,'Tischplan_20er_1.-6.'!$4:186,13)</f>
        <v>1</v>
      </c>
      <c r="D52" s="123"/>
      <c r="E52" s="123"/>
      <c r="F52" s="124"/>
      <c r="G52" s="125"/>
      <c r="H52" s="126"/>
      <c r="I52" s="123"/>
      <c r="J52" s="123"/>
      <c r="K52" s="123"/>
      <c r="L52" s="125"/>
      <c r="M52" s="211"/>
      <c r="N52" s="144"/>
      <c r="O52" s="144"/>
      <c r="P52" s="115" t="s">
        <v>124</v>
      </c>
      <c r="Q52" s="122">
        <f>VLOOKUP($S$43,'Tischplan_20er_1.-6.'!$4:186,12)</f>
        <v>3</v>
      </c>
      <c r="R52" s="122">
        <f>VLOOKUP($S$43,'Tischplan_20er_1.-6.'!$4:186,13)</f>
        <v>1</v>
      </c>
      <c r="S52" s="123"/>
      <c r="T52" s="123"/>
      <c r="U52" s="123"/>
      <c r="V52" s="125"/>
      <c r="W52" s="126"/>
      <c r="X52" s="123"/>
      <c r="Y52" s="123"/>
      <c r="Z52" s="123"/>
      <c r="AA52" s="125"/>
      <c r="AB52" s="211"/>
    </row>
    <row r="53" spans="1:28" ht="13.5" customHeight="1" x14ac:dyDescent="0.2">
      <c r="A53" s="115" t="s">
        <v>143</v>
      </c>
      <c r="B53" s="122">
        <f>VLOOKUP($D$43,'Tischplan_20er_1.-6.'!$4:186,14)</f>
        <v>1</v>
      </c>
      <c r="C53" s="122">
        <f>VLOOKUP($D$43,'Tischplan_20er_1.-6.'!$4:186,15)</f>
        <v>4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144"/>
      <c r="O53" s="144"/>
      <c r="P53" s="115" t="s">
        <v>143</v>
      </c>
      <c r="Q53" s="122">
        <f>VLOOKUP($S$43,'Tischplan_20er_1.-6.'!$4:186,14)</f>
        <v>2</v>
      </c>
      <c r="R53" s="122">
        <f>VLOOKUP($S$43,'Tischplan_20er_1.-6.'!$4:186,15)</f>
        <v>4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thickBot="1" x14ac:dyDescent="0.25">
      <c r="A54" s="172" t="s">
        <v>144</v>
      </c>
      <c r="B54" s="169">
        <f>VLOOKUP($D$43,'Tischplan_20er_1.-6.'!$4:186,16)</f>
        <v>3</v>
      </c>
      <c r="C54" s="169">
        <f>VLOOKUP($D$43,'Tischplan_20er_1.-6.'!$4:186,17)</f>
        <v>3</v>
      </c>
      <c r="D54" s="170"/>
      <c r="E54" s="170"/>
      <c r="F54" s="165"/>
      <c r="G54" s="166"/>
      <c r="H54" s="171"/>
      <c r="I54" s="170"/>
      <c r="J54" s="170"/>
      <c r="K54" s="170"/>
      <c r="L54" s="166"/>
      <c r="M54" s="211"/>
      <c r="N54" s="144"/>
      <c r="O54" s="144"/>
      <c r="P54" s="172" t="s">
        <v>144</v>
      </c>
      <c r="Q54" s="169">
        <f>VLOOKUP($S$43,'Tischplan_20er_1.-6.'!$4:186,16)</f>
        <v>4</v>
      </c>
      <c r="R54" s="169">
        <f>VLOOKUP($S$43,'Tischplan_20er_1.-6.'!$4:186,17)</f>
        <v>3</v>
      </c>
      <c r="S54" s="170"/>
      <c r="T54" s="170"/>
      <c r="U54" s="170"/>
      <c r="V54" s="166"/>
      <c r="W54" s="171"/>
      <c r="X54" s="170"/>
      <c r="Y54" s="170"/>
      <c r="Z54" s="170"/>
      <c r="AA54" s="166"/>
      <c r="AB54" s="211"/>
    </row>
    <row r="55" spans="1:28" ht="15.6" customHeight="1" thickBot="1" x14ac:dyDescent="0.25">
      <c r="A55" s="127" t="s">
        <v>125</v>
      </c>
      <c r="B55" s="134"/>
      <c r="C55" s="134"/>
      <c r="D55" s="135"/>
      <c r="E55" s="135"/>
      <c r="F55" s="145"/>
      <c r="G55" s="136"/>
      <c r="H55" s="137"/>
      <c r="I55" s="135"/>
      <c r="J55" s="135"/>
      <c r="K55" s="135"/>
      <c r="L55" s="136"/>
      <c r="P55" s="127" t="s">
        <v>125</v>
      </c>
      <c r="Q55" s="134"/>
      <c r="R55" s="134"/>
      <c r="S55" s="135"/>
      <c r="T55" s="135"/>
      <c r="U55" s="135"/>
      <c r="V55" s="136"/>
      <c r="W55" s="137"/>
      <c r="X55" s="135"/>
      <c r="Y55" s="135"/>
      <c r="Z55" s="135"/>
      <c r="AA55" s="136"/>
    </row>
    <row r="56" spans="1:28" ht="17.25" thickBot="1" x14ac:dyDescent="0.3">
      <c r="A56" s="108" t="s">
        <v>110</v>
      </c>
      <c r="B56" s="218"/>
      <c r="C56" s="218"/>
      <c r="D56" s="217" t="str">
        <f>D43</f>
        <v>A3</v>
      </c>
      <c r="E56" s="217" t="s">
        <v>111</v>
      </c>
      <c r="F56" s="218"/>
      <c r="G56" s="238"/>
      <c r="H56" s="239"/>
      <c r="I56" s="239"/>
      <c r="J56" s="239"/>
      <c r="K56" s="239"/>
      <c r="L56" s="240"/>
      <c r="M56" s="210" t="s">
        <v>154</v>
      </c>
      <c r="P56" s="108" t="s">
        <v>110</v>
      </c>
      <c r="Q56" s="218"/>
      <c r="R56" s="218"/>
      <c r="S56" s="217" t="str">
        <f>S43</f>
        <v>A4</v>
      </c>
      <c r="T56" s="217" t="s">
        <v>111</v>
      </c>
      <c r="U56" s="218"/>
      <c r="V56" s="238"/>
      <c r="W56" s="238"/>
      <c r="X56" s="238"/>
      <c r="Y56" s="238"/>
      <c r="Z56" s="238"/>
      <c r="AA56" s="241"/>
      <c r="AB56" s="210" t="s">
        <v>154</v>
      </c>
    </row>
    <row r="57" spans="1:28" ht="13.5" customHeight="1" x14ac:dyDescent="0.2">
      <c r="A57" s="138" t="s">
        <v>127</v>
      </c>
      <c r="B57" s="139">
        <f>VLOOKUP($D$43,'Tischplan_20er_1.-6.'!$4:191,18)</f>
        <v>1</v>
      </c>
      <c r="C57" s="139">
        <f>VLOOKUP($D$43,'Tischplan_20er_1.-6.'!$4:191,19)</f>
        <v>4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P57" s="138" t="s">
        <v>127</v>
      </c>
      <c r="Q57" s="139">
        <f>VLOOKUP($S$43,'Tischplan_20er_1.-6.'!$4:191,18)</f>
        <v>2</v>
      </c>
      <c r="R57" s="139">
        <f>VLOOKUP($S$43,'Tischplan_20er_1.-6.'!$4:191,19)</f>
        <v>4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3.5" customHeight="1" x14ac:dyDescent="0.2">
      <c r="A58" s="115" t="s">
        <v>128</v>
      </c>
      <c r="B58" s="122">
        <f>VLOOKUP($D$43,'Tischplan_20er_1.-6.'!$4:191,20)</f>
        <v>2</v>
      </c>
      <c r="C58" s="122">
        <f>VLOOKUP($D$43,'Tischplan_20er_1.-6.'!$4:191,21)</f>
        <v>3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P58" s="115" t="s">
        <v>128</v>
      </c>
      <c r="Q58" s="122">
        <f>VLOOKUP($S$43,'Tischplan_20er_1.-6.'!$4:191,20)</f>
        <v>1</v>
      </c>
      <c r="R58" s="122">
        <f>VLOOKUP($S$43,'Tischplan_20er_1.-6.'!$4:191,21)</f>
        <v>3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3.5" customHeight="1" x14ac:dyDescent="0.2">
      <c r="A59" s="115" t="s">
        <v>145</v>
      </c>
      <c r="B59" s="122">
        <f>VLOOKUP($D$43,'Tischplan_20er_1.-6.'!$4:191,22)</f>
        <v>4</v>
      </c>
      <c r="C59" s="122">
        <f>VLOOKUP($D$43,'Tischplan_20er_1.-6.'!$4:191,23)</f>
        <v>2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P59" s="115" t="s">
        <v>145</v>
      </c>
      <c r="Q59" s="122">
        <f>VLOOKUP($S$43,'Tischplan_20er_1.-6.'!$4:191,22)</f>
        <v>3</v>
      </c>
      <c r="R59" s="122">
        <f>VLOOKUP($S$43,'Tischplan_20er_1.-6.'!$4:191,23)</f>
        <v>2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thickBot="1" x14ac:dyDescent="0.25">
      <c r="A60" s="172" t="s">
        <v>146</v>
      </c>
      <c r="B60" s="169">
        <f>VLOOKUP($D$43,'Tischplan_20er_1.-6.'!$4:191,24)</f>
        <v>3</v>
      </c>
      <c r="C60" s="169">
        <f>VLOOKUP($D$43,'Tischplan_20er_1.-6.'!$4:191,25)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72" t="s">
        <v>146</v>
      </c>
      <c r="Q60" s="169">
        <f>VLOOKUP($S$43,'Tischplan_20er_1.-6.'!$4:191,24)</f>
        <v>4</v>
      </c>
      <c r="R60" s="169">
        <f>VLOOKUP($S$43,'Tischplan_20er_1.-6.'!$4:191,25)</f>
        <v>1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5.6" customHeight="1" thickBot="1" x14ac:dyDescent="0.25">
      <c r="A61" s="127" t="s">
        <v>129</v>
      </c>
      <c r="B61" s="134"/>
      <c r="C61" s="134"/>
      <c r="D61" s="135"/>
      <c r="E61" s="135"/>
      <c r="F61" s="135"/>
      <c r="G61" s="136"/>
      <c r="H61" s="137"/>
      <c r="I61" s="135"/>
      <c r="J61" s="135"/>
      <c r="K61" s="135"/>
      <c r="L61" s="136"/>
      <c r="P61" s="127" t="s">
        <v>129</v>
      </c>
      <c r="Q61" s="134"/>
      <c r="R61" s="134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6.75" customHeight="1" x14ac:dyDescent="0.2">
      <c r="A62" s="173"/>
      <c r="B62" s="174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P62" s="173"/>
      <c r="Q62" s="174"/>
      <c r="R62" s="174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8" ht="6.75" customHeight="1" thickBot="1" x14ac:dyDescent="0.25">
      <c r="A63" s="175"/>
      <c r="B63" s="176"/>
      <c r="C63" s="176"/>
      <c r="D63" s="175"/>
      <c r="E63" s="175"/>
      <c r="F63" s="175"/>
      <c r="G63" s="175"/>
      <c r="H63" s="175"/>
      <c r="I63" s="175"/>
      <c r="J63" s="175"/>
      <c r="K63" s="175"/>
      <c r="L63" s="175"/>
      <c r="P63" s="175"/>
      <c r="Q63" s="176"/>
      <c r="R63" s="176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8" ht="16.5" thickBot="1" x14ac:dyDescent="0.3">
      <c r="A64" s="108" t="s">
        <v>110</v>
      </c>
      <c r="B64" s="218"/>
      <c r="C64" s="218"/>
      <c r="D64" s="217" t="str">
        <f>D43</f>
        <v>A3</v>
      </c>
      <c r="E64" s="217" t="s">
        <v>111</v>
      </c>
      <c r="F64" s="218"/>
      <c r="G64" s="238"/>
      <c r="H64" s="239"/>
      <c r="I64" s="239"/>
      <c r="J64" s="239"/>
      <c r="K64" s="239"/>
      <c r="L64" s="240"/>
      <c r="P64" s="108" t="s">
        <v>110</v>
      </c>
      <c r="Q64" s="218"/>
      <c r="R64" s="218"/>
      <c r="S64" s="217" t="str">
        <f>S43</f>
        <v>A4</v>
      </c>
      <c r="T64" s="217" t="s">
        <v>111</v>
      </c>
      <c r="U64" s="218"/>
      <c r="V64" s="238"/>
      <c r="W64" s="238"/>
      <c r="X64" s="238"/>
      <c r="Y64" s="238"/>
      <c r="Z64" s="238"/>
      <c r="AA64" s="241"/>
    </row>
    <row r="65" spans="1:28" ht="14.25" customHeight="1" thickBot="1" x14ac:dyDescent="0.25">
      <c r="A65" s="143" t="s">
        <v>112</v>
      </c>
      <c r="B65" s="177" t="s">
        <v>113</v>
      </c>
      <c r="C65" s="177" t="s">
        <v>27</v>
      </c>
      <c r="D65" s="177" t="s">
        <v>114</v>
      </c>
      <c r="E65" s="177" t="s">
        <v>115</v>
      </c>
      <c r="F65" s="177" t="s">
        <v>116</v>
      </c>
      <c r="G65" s="178" t="s">
        <v>117</v>
      </c>
      <c r="H65" s="242" t="s">
        <v>118</v>
      </c>
      <c r="I65" s="243"/>
      <c r="J65" s="243"/>
      <c r="K65" s="243"/>
      <c r="L65" s="244"/>
      <c r="M65" s="210" t="s">
        <v>154</v>
      </c>
      <c r="N65" s="161"/>
      <c r="P65" s="143" t="s">
        <v>112</v>
      </c>
      <c r="Q65" s="177" t="s">
        <v>113</v>
      </c>
      <c r="R65" s="177" t="s">
        <v>27</v>
      </c>
      <c r="S65" s="177" t="s">
        <v>114</v>
      </c>
      <c r="T65" s="177" t="s">
        <v>115</v>
      </c>
      <c r="U65" s="177" t="s">
        <v>116</v>
      </c>
      <c r="V65" s="178" t="s">
        <v>117</v>
      </c>
      <c r="W65" s="242" t="s">
        <v>118</v>
      </c>
      <c r="X65" s="243"/>
      <c r="Y65" s="243"/>
      <c r="Z65" s="243"/>
      <c r="AA65" s="244"/>
      <c r="AB65" s="210" t="s">
        <v>154</v>
      </c>
    </row>
    <row r="66" spans="1:28" ht="13.5" customHeight="1" x14ac:dyDescent="0.2">
      <c r="A66" s="138" t="s">
        <v>131</v>
      </c>
      <c r="B66" s="139">
        <f>VLOOKUP($D$43,'Tischplan_20er_1.-6.'!$4:198,26)</f>
        <v>4</v>
      </c>
      <c r="C66" s="139">
        <f>VLOOKUP($D$43,'Tischplan_20er_1.-6.'!$4:198,27)</f>
        <v>3</v>
      </c>
      <c r="D66" s="140"/>
      <c r="E66" s="140"/>
      <c r="F66" s="140"/>
      <c r="G66" s="142"/>
      <c r="H66" s="143"/>
      <c r="I66" s="140"/>
      <c r="J66" s="140"/>
      <c r="K66" s="140"/>
      <c r="L66" s="142"/>
      <c r="M66" s="211"/>
      <c r="P66" s="138" t="s">
        <v>131</v>
      </c>
      <c r="Q66" s="139">
        <f>VLOOKUP($S$43,'Tischplan_20er_1.-6.'!$4:198,26)</f>
        <v>3</v>
      </c>
      <c r="R66" s="139">
        <f>VLOOKUP($S$43,'Tischplan_20er_1.-6.'!$4:198,27)</f>
        <v>3</v>
      </c>
      <c r="S66" s="140"/>
      <c r="T66" s="140"/>
      <c r="U66" s="140"/>
      <c r="V66" s="142"/>
      <c r="W66" s="143"/>
      <c r="X66" s="140"/>
      <c r="Y66" s="140"/>
      <c r="Z66" s="140"/>
      <c r="AA66" s="142"/>
      <c r="AB66" s="211"/>
    </row>
    <row r="67" spans="1:28" ht="13.5" customHeight="1" x14ac:dyDescent="0.2">
      <c r="A67" s="115" t="s">
        <v>132</v>
      </c>
      <c r="B67" s="122">
        <f>VLOOKUP($D$43,'Tischplan_20er_1.-6.'!$4:198,28)</f>
        <v>1</v>
      </c>
      <c r="C67" s="122">
        <f>VLOOKUP($D$43,'Tischplan_20er_1.-6.'!$4:198,29)</f>
        <v>4</v>
      </c>
      <c r="D67" s="123"/>
      <c r="E67" s="123"/>
      <c r="F67" s="123"/>
      <c r="G67" s="125"/>
      <c r="H67" s="126"/>
      <c r="I67" s="123"/>
      <c r="J67" s="123"/>
      <c r="K67" s="123"/>
      <c r="L67" s="125"/>
      <c r="M67" s="211"/>
      <c r="P67" s="115" t="s">
        <v>132</v>
      </c>
      <c r="Q67" s="122">
        <f>VLOOKUP($S$43,'Tischplan_20er_1.-6.'!$4:198,28)</f>
        <v>2</v>
      </c>
      <c r="R67" s="122">
        <f>VLOOKUP($S$43,'Tischplan_20er_1.-6.'!$4:198,29)</f>
        <v>4</v>
      </c>
      <c r="S67" s="123"/>
      <c r="T67" s="123"/>
      <c r="U67" s="123"/>
      <c r="V67" s="125"/>
      <c r="W67" s="126"/>
      <c r="X67" s="123"/>
      <c r="Y67" s="123"/>
      <c r="Z67" s="123"/>
      <c r="AA67" s="125"/>
      <c r="AB67" s="211"/>
    </row>
    <row r="68" spans="1:28" ht="13.5" customHeight="1" x14ac:dyDescent="0.2">
      <c r="A68" s="115" t="s">
        <v>147</v>
      </c>
      <c r="B68" s="122">
        <f>VLOOKUP($D$43,'Tischplan_20er_1.-6.'!$4:198,30)</f>
        <v>2</v>
      </c>
      <c r="C68" s="122">
        <f>VLOOKUP($D$43,'Tischplan_20er_1.-6.'!$4:198,31)</f>
        <v>1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P68" s="115" t="s">
        <v>147</v>
      </c>
      <c r="Q68" s="122">
        <f>VLOOKUP($S$43,'Tischplan_20er_1.-6.'!$4:198,30)</f>
        <v>1</v>
      </c>
      <c r="R68" s="122">
        <f>VLOOKUP($S$43,'Tischplan_20er_1.-6.'!$4:198,31)</f>
        <v>1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28" ht="13.5" customHeight="1" thickBot="1" x14ac:dyDescent="0.25">
      <c r="A69" s="172" t="s">
        <v>148</v>
      </c>
      <c r="B69" s="169">
        <f>VLOOKUP($D$43,'Tischplan_20er_1.-6.'!$4:198,32)</f>
        <v>3</v>
      </c>
      <c r="C69" s="169">
        <f>VLOOKUP($D$43,'Tischplan_20er_1.-6.'!$4:198,33)</f>
        <v>2</v>
      </c>
      <c r="D69" s="170"/>
      <c r="E69" s="170"/>
      <c r="F69" s="165"/>
      <c r="G69" s="166"/>
      <c r="H69" s="171"/>
      <c r="I69" s="170"/>
      <c r="J69" s="170"/>
      <c r="K69" s="170"/>
      <c r="L69" s="166"/>
      <c r="M69" s="211"/>
      <c r="P69" s="172" t="s">
        <v>148</v>
      </c>
      <c r="Q69" s="169">
        <f>VLOOKUP($S$43,'Tischplan_20er_1.-6.'!$4:198,32)</f>
        <v>4</v>
      </c>
      <c r="R69" s="169">
        <f>VLOOKUP($S$43,'Tischplan_20er_1.-6.'!$4:198,33)</f>
        <v>2</v>
      </c>
      <c r="S69" s="170"/>
      <c r="T69" s="170"/>
      <c r="U69" s="170"/>
      <c r="V69" s="166"/>
      <c r="W69" s="171"/>
      <c r="X69" s="170"/>
      <c r="Y69" s="170"/>
      <c r="Z69" s="170"/>
      <c r="AA69" s="166"/>
      <c r="AB69" s="211"/>
    </row>
    <row r="70" spans="1:28" ht="15.6" customHeight="1" thickBot="1" x14ac:dyDescent="0.25">
      <c r="A70" s="127" t="s">
        <v>133</v>
      </c>
      <c r="B70" s="134"/>
      <c r="C70" s="134"/>
      <c r="D70" s="135"/>
      <c r="E70" s="135"/>
      <c r="F70" s="145"/>
      <c r="G70" s="136"/>
      <c r="H70" s="137"/>
      <c r="I70" s="135"/>
      <c r="J70" s="135"/>
      <c r="K70" s="135"/>
      <c r="L70" s="136"/>
      <c r="P70" s="127" t="s">
        <v>133</v>
      </c>
      <c r="Q70" s="134"/>
      <c r="R70" s="134"/>
      <c r="S70" s="135"/>
      <c r="T70" s="135"/>
      <c r="U70" s="135"/>
      <c r="V70" s="136"/>
      <c r="W70" s="137"/>
      <c r="X70" s="135"/>
      <c r="Y70" s="135"/>
      <c r="Z70" s="135"/>
      <c r="AA70" s="136"/>
    </row>
    <row r="71" spans="1:28" ht="17.25" thickBot="1" x14ac:dyDescent="0.3">
      <c r="A71" s="108" t="s">
        <v>110</v>
      </c>
      <c r="B71" s="218"/>
      <c r="C71" s="218"/>
      <c r="D71" s="217" t="str">
        <f>D43</f>
        <v>A3</v>
      </c>
      <c r="E71" s="217" t="s">
        <v>111</v>
      </c>
      <c r="F71" s="218"/>
      <c r="G71" s="238"/>
      <c r="H71" s="239"/>
      <c r="I71" s="239"/>
      <c r="J71" s="239"/>
      <c r="K71" s="239"/>
      <c r="L71" s="240"/>
      <c r="M71" s="210" t="s">
        <v>154</v>
      </c>
      <c r="P71" s="108" t="s">
        <v>110</v>
      </c>
      <c r="Q71" s="218"/>
      <c r="R71" s="218"/>
      <c r="S71" s="217" t="str">
        <f>S43</f>
        <v>A4</v>
      </c>
      <c r="T71" s="217" t="s">
        <v>111</v>
      </c>
      <c r="U71" s="218"/>
      <c r="V71" s="238"/>
      <c r="W71" s="238"/>
      <c r="X71" s="238"/>
      <c r="Y71" s="238"/>
      <c r="Z71" s="238"/>
      <c r="AA71" s="241"/>
      <c r="AB71" s="210" t="s">
        <v>154</v>
      </c>
    </row>
    <row r="72" spans="1:28" ht="13.5" customHeight="1" x14ac:dyDescent="0.2">
      <c r="A72" s="188" t="s">
        <v>135</v>
      </c>
      <c r="B72" s="189">
        <f>VLOOKUP($D$43,'Tischplan_20er_1.-6.'!$4:198,34)</f>
        <v>3</v>
      </c>
      <c r="C72" s="189">
        <f>VLOOKUP($D$43,'Tischplan_20er_1.-6.'!$4:198,35)</f>
        <v>1</v>
      </c>
      <c r="D72" s="140"/>
      <c r="E72" s="140"/>
      <c r="F72" s="141"/>
      <c r="G72" s="142"/>
      <c r="H72" s="143"/>
      <c r="I72" s="140"/>
      <c r="J72" s="140"/>
      <c r="K72" s="140"/>
      <c r="L72" s="142"/>
      <c r="M72" s="211"/>
      <c r="N72" s="144"/>
      <c r="O72" s="144"/>
      <c r="P72" s="188" t="s">
        <v>135</v>
      </c>
      <c r="Q72" s="189">
        <f>VLOOKUP($S$43,'Tischplan_20er_1.-6.'!$4:198,34)</f>
        <v>4</v>
      </c>
      <c r="R72" s="189">
        <f>VLOOKUP($S$43,'Tischplan_20er_1.-6.'!$4:198,35)</f>
        <v>1</v>
      </c>
      <c r="S72" s="140"/>
      <c r="T72" s="140"/>
      <c r="U72" s="140"/>
      <c r="V72" s="142"/>
      <c r="W72" s="143"/>
      <c r="X72" s="140"/>
      <c r="Y72" s="140"/>
      <c r="Z72" s="140"/>
      <c r="AA72" s="142"/>
      <c r="AB72" s="211"/>
    </row>
    <row r="73" spans="1:28" ht="13.5" customHeight="1" x14ac:dyDescent="0.2">
      <c r="A73" s="190" t="s">
        <v>149</v>
      </c>
      <c r="B73" s="191">
        <f>VLOOKUP($D$43,'Tischplan_20er_1.-6.'!$4:198,36)</f>
        <v>3</v>
      </c>
      <c r="C73" s="191">
        <f>VLOOKUP($D$43,'Tischplan_20er_1.-6.'!$4:198,37)</f>
        <v>2</v>
      </c>
      <c r="D73" s="123"/>
      <c r="E73" s="123"/>
      <c r="F73" s="124"/>
      <c r="G73" s="125"/>
      <c r="H73" s="126"/>
      <c r="I73" s="123"/>
      <c r="J73" s="123"/>
      <c r="K73" s="123"/>
      <c r="L73" s="125"/>
      <c r="M73" s="211"/>
      <c r="N73" s="144"/>
      <c r="O73" s="144"/>
      <c r="P73" s="190" t="s">
        <v>149</v>
      </c>
      <c r="Q73" s="191">
        <f>VLOOKUP($S$43,'Tischplan_20er_1.-6.'!$4:198,36)</f>
        <v>4</v>
      </c>
      <c r="R73" s="191">
        <f>VLOOKUP($S$43,'Tischplan_20er_1.-6.'!$4:198,37)</f>
        <v>2</v>
      </c>
      <c r="S73" s="123"/>
      <c r="T73" s="123"/>
      <c r="U73" s="123"/>
      <c r="V73" s="125"/>
      <c r="W73" s="126"/>
      <c r="X73" s="123"/>
      <c r="Y73" s="123"/>
      <c r="Z73" s="123"/>
      <c r="AA73" s="125"/>
      <c r="AB73" s="211"/>
    </row>
    <row r="74" spans="1:28" ht="13.5" customHeight="1" x14ac:dyDescent="0.2">
      <c r="A74" s="194"/>
      <c r="B74" s="195"/>
      <c r="C74" s="195"/>
      <c r="D74" s="123"/>
      <c r="E74" s="123"/>
      <c r="F74" s="124"/>
      <c r="G74" s="125"/>
      <c r="H74" s="126"/>
      <c r="I74" s="123"/>
      <c r="J74" s="123"/>
      <c r="K74" s="123"/>
      <c r="L74" s="125"/>
      <c r="M74" s="211"/>
      <c r="N74" s="144"/>
      <c r="O74" s="144"/>
      <c r="P74" s="194"/>
      <c r="Q74" s="195"/>
      <c r="R74" s="195"/>
      <c r="S74" s="123"/>
      <c r="T74" s="123"/>
      <c r="U74" s="123"/>
      <c r="V74" s="125"/>
      <c r="W74" s="126"/>
      <c r="X74" s="123"/>
      <c r="Y74" s="123"/>
      <c r="Z74" s="123"/>
      <c r="AA74" s="125"/>
      <c r="AB74" s="211"/>
    </row>
    <row r="75" spans="1:28" ht="13.5" customHeight="1" thickBot="1" x14ac:dyDescent="0.25">
      <c r="A75" s="196"/>
      <c r="B75" s="197"/>
      <c r="C75" s="197"/>
      <c r="D75" s="170"/>
      <c r="E75" s="170"/>
      <c r="F75" s="165"/>
      <c r="G75" s="166"/>
      <c r="H75" s="171"/>
      <c r="I75" s="170"/>
      <c r="J75" s="170"/>
      <c r="K75" s="170"/>
      <c r="L75" s="166"/>
      <c r="M75" s="211"/>
      <c r="N75" s="144"/>
      <c r="O75" s="144"/>
      <c r="P75" s="196"/>
      <c r="Q75" s="197"/>
      <c r="R75" s="197"/>
      <c r="S75" s="170"/>
      <c r="T75" s="170"/>
      <c r="U75" s="170"/>
      <c r="V75" s="166"/>
      <c r="W75" s="171"/>
      <c r="X75" s="170"/>
      <c r="Y75" s="170"/>
      <c r="Z75" s="170"/>
      <c r="AA75" s="166"/>
      <c r="AB75" s="211"/>
    </row>
    <row r="76" spans="1:28" ht="15.6" customHeight="1" thickBot="1" x14ac:dyDescent="0.25">
      <c r="A76" s="127" t="s">
        <v>136</v>
      </c>
      <c r="B76" s="135"/>
      <c r="C76" s="135"/>
      <c r="D76" s="135"/>
      <c r="E76" s="135"/>
      <c r="F76" s="145"/>
      <c r="G76" s="136"/>
      <c r="H76" s="137"/>
      <c r="I76" s="135"/>
      <c r="J76" s="135"/>
      <c r="K76" s="135"/>
      <c r="L76" s="136"/>
      <c r="P76" s="127" t="s">
        <v>136</v>
      </c>
      <c r="Q76" s="135"/>
      <c r="R76" s="135"/>
      <c r="S76" s="135"/>
      <c r="T76" s="135"/>
      <c r="U76" s="135"/>
      <c r="V76" s="136"/>
      <c r="W76" s="137"/>
      <c r="X76" s="135"/>
      <c r="Y76" s="135"/>
      <c r="Z76" s="135"/>
      <c r="AA76" s="136"/>
    </row>
    <row r="77" spans="1:28" ht="17.25" thickBot="1" x14ac:dyDescent="0.3">
      <c r="A77" s="108" t="s">
        <v>110</v>
      </c>
      <c r="B77" s="218"/>
      <c r="C77" s="218"/>
      <c r="D77" s="217" t="str">
        <f>D43</f>
        <v>A3</v>
      </c>
      <c r="E77" s="217" t="s">
        <v>111</v>
      </c>
      <c r="F77" s="218"/>
      <c r="G77" s="238"/>
      <c r="H77" s="239"/>
      <c r="I77" s="239"/>
      <c r="J77" s="239"/>
      <c r="K77" s="239"/>
      <c r="L77" s="240"/>
      <c r="M77" s="210" t="s">
        <v>154</v>
      </c>
      <c r="P77" s="108" t="s">
        <v>110</v>
      </c>
      <c r="Q77" s="218"/>
      <c r="R77" s="218"/>
      <c r="S77" s="217" t="str">
        <f>S43</f>
        <v>A4</v>
      </c>
      <c r="T77" s="217" t="s">
        <v>111</v>
      </c>
      <c r="U77" s="218"/>
      <c r="V77" s="238"/>
      <c r="W77" s="238"/>
      <c r="X77" s="238"/>
      <c r="Y77" s="238"/>
      <c r="Z77" s="238"/>
      <c r="AA77" s="241"/>
      <c r="AB77" s="210" t="s">
        <v>154</v>
      </c>
    </row>
    <row r="78" spans="1:28" ht="13.5" customHeight="1" x14ac:dyDescent="0.2">
      <c r="A78" s="198"/>
      <c r="B78" s="199"/>
      <c r="C78" s="199"/>
      <c r="D78" s="140"/>
      <c r="E78" s="140"/>
      <c r="F78" s="140"/>
      <c r="G78" s="142"/>
      <c r="H78" s="143"/>
      <c r="I78" s="140"/>
      <c r="J78" s="140"/>
      <c r="K78" s="140"/>
      <c r="L78" s="142"/>
      <c r="M78" s="211"/>
      <c r="P78" s="198"/>
      <c r="Q78" s="199"/>
      <c r="R78" s="199"/>
      <c r="S78" s="140"/>
      <c r="T78" s="140"/>
      <c r="U78" s="140"/>
      <c r="V78" s="142"/>
      <c r="W78" s="143"/>
      <c r="X78" s="140"/>
      <c r="Y78" s="140"/>
      <c r="Z78" s="140"/>
      <c r="AA78" s="142"/>
      <c r="AB78" s="211"/>
    </row>
    <row r="79" spans="1:28" ht="13.5" customHeight="1" x14ac:dyDescent="0.2">
      <c r="A79" s="194"/>
      <c r="B79" s="195"/>
      <c r="C79" s="195"/>
      <c r="D79" s="123"/>
      <c r="E79" s="123"/>
      <c r="F79" s="123"/>
      <c r="G79" s="125"/>
      <c r="H79" s="126"/>
      <c r="I79" s="123"/>
      <c r="J79" s="123"/>
      <c r="K79" s="123"/>
      <c r="L79" s="125"/>
      <c r="M79" s="211"/>
      <c r="P79" s="194"/>
      <c r="Q79" s="195"/>
      <c r="R79" s="195"/>
      <c r="S79" s="123"/>
      <c r="T79" s="123"/>
      <c r="U79" s="123"/>
      <c r="V79" s="125"/>
      <c r="W79" s="126"/>
      <c r="X79" s="123"/>
      <c r="Y79" s="123"/>
      <c r="Z79" s="123"/>
      <c r="AA79" s="125"/>
      <c r="AB79" s="211"/>
    </row>
    <row r="80" spans="1:28" ht="13.5" customHeight="1" x14ac:dyDescent="0.2">
      <c r="A80" s="190" t="s">
        <v>150</v>
      </c>
      <c r="B80" s="191">
        <f>VLOOKUP($D$43,'Tischplan_20er_1.-6.'!$4:198,46)</f>
        <v>1</v>
      </c>
      <c r="C80" s="191">
        <f>VLOOKUP($D$43,'Tischplan_20er_1.-6.'!$4:198,47)</f>
        <v>1</v>
      </c>
      <c r="D80" s="123"/>
      <c r="E80" s="123"/>
      <c r="F80" s="123"/>
      <c r="G80" s="125"/>
      <c r="H80" s="126"/>
      <c r="I80" s="123"/>
      <c r="J80" s="123"/>
      <c r="K80" s="123"/>
      <c r="L80" s="125"/>
      <c r="M80" s="211"/>
      <c r="P80" s="190" t="s">
        <v>150</v>
      </c>
      <c r="Q80" s="191">
        <f>VLOOKUP($S$43,'Tischplan_20er_1.-6.'!$4:198,46)</f>
        <v>4</v>
      </c>
      <c r="R80" s="191">
        <f>VLOOKUP($S$43,'Tischplan_20er_1.-6.'!$4:198,47)</f>
        <v>2</v>
      </c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thickBot="1" x14ac:dyDescent="0.25">
      <c r="A81" s="192" t="s">
        <v>151</v>
      </c>
      <c r="B81" s="193">
        <f>VLOOKUP($D$43,'Tischplan_20er_1.-6.'!$4:198,48)</f>
        <v>2</v>
      </c>
      <c r="C81" s="193">
        <f>VLOOKUP($D$43,'Tischplan_20er_1.-6.'!$4:198,49)</f>
        <v>2</v>
      </c>
      <c r="D81" s="170"/>
      <c r="E81" s="170"/>
      <c r="F81" s="170"/>
      <c r="G81" s="166"/>
      <c r="H81" s="171"/>
      <c r="I81" s="170"/>
      <c r="J81" s="170"/>
      <c r="K81" s="170"/>
      <c r="L81" s="166"/>
      <c r="M81" s="211"/>
      <c r="P81" s="192" t="s">
        <v>151</v>
      </c>
      <c r="Q81" s="193">
        <f>VLOOKUP($S$43,'Tischplan_20er_1.-6.'!$4:198,48)</f>
        <v>1</v>
      </c>
      <c r="R81" s="193">
        <f>VLOOKUP($S$43,'Tischplan_20er_1.-6.'!$4:198,49)</f>
        <v>1</v>
      </c>
      <c r="S81" s="170"/>
      <c r="T81" s="170"/>
      <c r="U81" s="170"/>
      <c r="V81" s="166"/>
      <c r="W81" s="171"/>
      <c r="X81" s="170"/>
      <c r="Y81" s="170"/>
      <c r="Z81" s="170"/>
      <c r="AA81" s="166"/>
      <c r="AB81" s="211"/>
    </row>
    <row r="82" spans="1:28" ht="15.6" customHeight="1" thickBot="1" x14ac:dyDescent="0.25">
      <c r="A82" s="127" t="s">
        <v>139</v>
      </c>
      <c r="B82" s="135"/>
      <c r="C82" s="135"/>
      <c r="D82" s="135"/>
      <c r="E82" s="135"/>
      <c r="F82" s="135"/>
      <c r="G82" s="136"/>
      <c r="H82" s="137"/>
      <c r="I82" s="135"/>
      <c r="J82" s="135"/>
      <c r="K82" s="135"/>
      <c r="L82" s="136"/>
      <c r="P82" s="127" t="s">
        <v>139</v>
      </c>
      <c r="Q82" s="135"/>
      <c r="R82" s="135"/>
      <c r="S82" s="135"/>
      <c r="T82" s="135"/>
      <c r="U82" s="135"/>
      <c r="V82" s="136"/>
      <c r="W82" s="137"/>
      <c r="X82" s="135"/>
      <c r="Y82" s="135"/>
      <c r="Z82" s="135"/>
      <c r="AA82" s="136"/>
    </row>
    <row r="83" spans="1:28" ht="6" customHeight="1" thickBot="1" x14ac:dyDescent="0.25"/>
    <row r="84" spans="1:28" ht="18" customHeight="1" thickBot="1" x14ac:dyDescent="0.3">
      <c r="A84" s="156" t="s">
        <v>140</v>
      </c>
      <c r="B84" s="129"/>
      <c r="C84" s="129"/>
      <c r="D84" s="129"/>
      <c r="E84" s="129"/>
      <c r="F84" s="129"/>
      <c r="G84" s="131"/>
      <c r="H84" s="112"/>
      <c r="I84" s="129"/>
      <c r="J84" s="129"/>
      <c r="K84" s="129"/>
      <c r="L84" s="131"/>
      <c r="P84" s="156" t="s">
        <v>140</v>
      </c>
      <c r="Q84" s="129"/>
      <c r="R84" s="129"/>
      <c r="S84" s="129"/>
      <c r="T84" s="129"/>
      <c r="U84" s="129"/>
      <c r="V84" s="131"/>
      <c r="W84" s="112"/>
      <c r="X84" s="129"/>
      <c r="Y84" s="129"/>
      <c r="Z84" s="129"/>
      <c r="AA84" s="131"/>
    </row>
  </sheetData>
  <sheetProtection sheet="1" objects="1" scenarios="1"/>
  <mergeCells count="32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3:L43"/>
    <mergeCell ref="V43:AA43"/>
    <mergeCell ref="H44:L44"/>
    <mergeCell ref="W44:AA44"/>
    <mergeCell ref="G50:L50"/>
    <mergeCell ref="V50:AA50"/>
    <mergeCell ref="G56:L56"/>
    <mergeCell ref="V56:AA56"/>
    <mergeCell ref="G77:L77"/>
    <mergeCell ref="V77:AA77"/>
    <mergeCell ref="G64:L64"/>
    <mergeCell ref="V64:AA64"/>
    <mergeCell ref="H65:L65"/>
    <mergeCell ref="W65:AA65"/>
    <mergeCell ref="G71:L71"/>
    <mergeCell ref="V71:AA71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3B3B-5DA8-4090-A562-9C26FCD86CA3}">
  <sheetPr>
    <tabColor theme="8" tint="-0.249977111117893"/>
  </sheetPr>
  <dimension ref="A1:AB84"/>
  <sheetViews>
    <sheetView workbookViewId="0">
      <selection activeCell="M1" sqref="M1"/>
    </sheetView>
  </sheetViews>
  <sheetFormatPr baseColWidth="10" defaultRowHeight="12.75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218"/>
      <c r="C1" s="218"/>
      <c r="D1" s="217" t="str">
        <f>M1&amp;O1-1</f>
        <v>A1</v>
      </c>
      <c r="E1" s="217" t="s">
        <v>111</v>
      </c>
      <c r="F1" s="218"/>
      <c r="G1" s="238"/>
      <c r="H1" s="239"/>
      <c r="I1" s="239"/>
      <c r="J1" s="239"/>
      <c r="K1" s="239"/>
      <c r="L1" s="240"/>
      <c r="M1" s="222" t="s">
        <v>109</v>
      </c>
      <c r="N1" s="223"/>
      <c r="O1" s="106">
        <v>2</v>
      </c>
      <c r="P1" s="108" t="s">
        <v>110</v>
      </c>
      <c r="Q1" s="218"/>
      <c r="R1" s="218"/>
      <c r="S1" s="217" t="str">
        <f>M1&amp;O1</f>
        <v>A2</v>
      </c>
      <c r="T1" s="217" t="s">
        <v>111</v>
      </c>
      <c r="U1" s="218"/>
      <c r="V1" s="238"/>
      <c r="W1" s="238"/>
      <c r="X1" s="238"/>
      <c r="Y1" s="238"/>
      <c r="Z1" s="238"/>
      <c r="AA1" s="241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5" t="s">
        <v>118</v>
      </c>
      <c r="I2" s="246"/>
      <c r="J2" s="246"/>
      <c r="K2" s="246"/>
      <c r="L2" s="247"/>
      <c r="M2" s="210" t="s">
        <v>154</v>
      </c>
      <c r="N2" s="161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5" t="s">
        <v>118</v>
      </c>
      <c r="X2" s="246"/>
      <c r="Y2" s="246"/>
      <c r="Z2" s="246"/>
      <c r="AA2" s="247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 t="s">
        <v>142</v>
      </c>
      <c r="B6" s="163">
        <f>VLOOKUP($D$1,'Tischplan_20er_1.-6.'!$4:139,8)</f>
        <v>1</v>
      </c>
      <c r="C6" s="163">
        <f>VLOOKUP($D$1,'Tischplan_20er_1.-6.'!$4:139,9)</f>
        <v>4</v>
      </c>
      <c r="D6" s="164"/>
      <c r="E6" s="164"/>
      <c r="F6" s="165"/>
      <c r="G6" s="166"/>
      <c r="H6" s="167"/>
      <c r="I6" s="164"/>
      <c r="J6" s="164"/>
      <c r="K6" s="164"/>
      <c r="L6" s="168"/>
      <c r="M6" s="211"/>
      <c r="P6" s="162" t="s">
        <v>142</v>
      </c>
      <c r="Q6" s="169">
        <f>VLOOKUP($S$1,'Tischplan_20er_1.-6.'!$4:139,8)</f>
        <v>2</v>
      </c>
      <c r="R6" s="169">
        <f>VLOOKUP($S$1,'Tischplan_20er_1.-6.'!$4:139,9)</f>
        <v>4</v>
      </c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218"/>
      <c r="C8" s="218"/>
      <c r="D8" s="217" t="str">
        <f>D1</f>
        <v>A1</v>
      </c>
      <c r="E8" s="217" t="s">
        <v>111</v>
      </c>
      <c r="F8" s="218"/>
      <c r="G8" s="238"/>
      <c r="H8" s="239"/>
      <c r="I8" s="239"/>
      <c r="J8" s="239"/>
      <c r="K8" s="239"/>
      <c r="L8" s="240"/>
      <c r="M8" s="210" t="s">
        <v>154</v>
      </c>
      <c r="P8" s="108" t="s">
        <v>110</v>
      </c>
      <c r="Q8" s="218"/>
      <c r="R8" s="218"/>
      <c r="S8" s="217" t="str">
        <f>S1</f>
        <v>A2</v>
      </c>
      <c r="T8" s="217" t="s">
        <v>111</v>
      </c>
      <c r="U8" s="218"/>
      <c r="V8" s="238"/>
      <c r="W8" s="238"/>
      <c r="X8" s="238"/>
      <c r="Y8" s="238"/>
      <c r="Z8" s="238"/>
      <c r="AA8" s="241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4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144"/>
      <c r="O9" s="144"/>
      <c r="P9" s="138" t="s">
        <v>123</v>
      </c>
      <c r="Q9" s="139">
        <f>VLOOKUP($S$1,'Tischplan_20er_1.-6.'!$4:144,10)</f>
        <v>3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2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144"/>
      <c r="O10" s="144"/>
      <c r="P10" s="115" t="s">
        <v>124</v>
      </c>
      <c r="Q10" s="122">
        <f>VLOOKUP($S$1,'Tischplan_20er_1.-6.'!$4:144,12)</f>
        <v>1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3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144"/>
      <c r="O11" s="144"/>
      <c r="P11" s="115" t="s">
        <v>143</v>
      </c>
      <c r="Q11" s="122">
        <f>VLOOKUP($S$1,'Tischplan_20er_1.-6.'!$4:144,14)</f>
        <v>4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 t="s">
        <v>144</v>
      </c>
      <c r="B12" s="169">
        <f>VLOOKUP($D$1,'Tischplan_20er_1.-6.'!$4:144,16)</f>
        <v>1</v>
      </c>
      <c r="C12" s="169">
        <f>VLOOKUP($D$1,'Tischplan_20er_1.-6.'!$4:144,17)</f>
        <v>3</v>
      </c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144"/>
      <c r="O12" s="144"/>
      <c r="P12" s="172" t="s">
        <v>144</v>
      </c>
      <c r="Q12" s="169">
        <f>VLOOKUP($S$1,'Tischplan_20er_1.-6.'!$4:144,16)</f>
        <v>2</v>
      </c>
      <c r="R12" s="169">
        <f>VLOOKUP($S$1,'Tischplan_20er_1.-6.'!$4:144,17)</f>
        <v>3</v>
      </c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218"/>
      <c r="C14" s="218"/>
      <c r="D14" s="217" t="str">
        <f>D1</f>
        <v>A1</v>
      </c>
      <c r="E14" s="217" t="s">
        <v>111</v>
      </c>
      <c r="F14" s="218"/>
      <c r="G14" s="238"/>
      <c r="H14" s="239"/>
      <c r="I14" s="239"/>
      <c r="J14" s="239"/>
      <c r="K14" s="239"/>
      <c r="L14" s="240"/>
      <c r="M14" s="210" t="s">
        <v>154</v>
      </c>
      <c r="P14" s="108" t="s">
        <v>110</v>
      </c>
      <c r="Q14" s="218"/>
      <c r="R14" s="218"/>
      <c r="S14" s="217" t="str">
        <f>S1</f>
        <v>A2</v>
      </c>
      <c r="T14" s="217" t="s">
        <v>111</v>
      </c>
      <c r="U14" s="218"/>
      <c r="V14" s="238"/>
      <c r="W14" s="238"/>
      <c r="X14" s="238"/>
      <c r="Y14" s="238"/>
      <c r="Z14" s="238"/>
      <c r="AA14" s="241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3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P15" s="138" t="s">
        <v>127</v>
      </c>
      <c r="Q15" s="139">
        <f>VLOOKUP($S$1,'Tischplan_20er_1.-6.'!$4:149,18)</f>
        <v>4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4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P16" s="115" t="s">
        <v>128</v>
      </c>
      <c r="Q16" s="122">
        <f>VLOOKUP($S$1,'Tischplan_20er_1.-6.'!$4:149,20)</f>
        <v>3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28" ht="13.5" customHeight="1" x14ac:dyDescent="0.2">
      <c r="A17" s="115" t="s">
        <v>145</v>
      </c>
      <c r="B17" s="122">
        <f>VLOOKUP($D$1,'Tischplan_20er_1.-6.'!$4:149,22)</f>
        <v>2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P17" s="115" t="s">
        <v>145</v>
      </c>
      <c r="Q17" s="122">
        <f>VLOOKUP($S$1,'Tischplan_20er_1.-6.'!$4:149,22)</f>
        <v>1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28" ht="13.5" customHeight="1" thickBot="1" x14ac:dyDescent="0.25">
      <c r="A18" s="172" t="s">
        <v>146</v>
      </c>
      <c r="B18" s="169">
        <f>VLOOKUP($D$1,'Tischplan_20er_1.-6.'!$4:149,24)</f>
        <v>1</v>
      </c>
      <c r="C18" s="169">
        <f>VLOOKUP($D$1,'Tischplan_20er_1.-6.'!$4:149,25)</f>
        <v>1</v>
      </c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P18" s="172" t="s">
        <v>146</v>
      </c>
      <c r="Q18" s="169">
        <f>VLOOKUP($S$1,'Tischplan_20er_1.-6.'!$4:149,24)</f>
        <v>2</v>
      </c>
      <c r="R18" s="169">
        <f>VLOOKUP($S$1,'Tischplan_20er_1.-6.'!$4:149,25)</f>
        <v>1</v>
      </c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28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8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8" ht="16.5" thickBot="1" x14ac:dyDescent="0.3">
      <c r="A22" s="108" t="s">
        <v>110</v>
      </c>
      <c r="B22" s="218"/>
      <c r="C22" s="218"/>
      <c r="D22" s="217" t="str">
        <f>D1</f>
        <v>A1</v>
      </c>
      <c r="E22" s="217" t="s">
        <v>111</v>
      </c>
      <c r="F22" s="218"/>
      <c r="G22" s="238"/>
      <c r="H22" s="239"/>
      <c r="I22" s="239"/>
      <c r="J22" s="239"/>
      <c r="K22" s="239"/>
      <c r="L22" s="240"/>
      <c r="P22" s="108" t="s">
        <v>110</v>
      </c>
      <c r="Q22" s="218"/>
      <c r="R22" s="218"/>
      <c r="S22" s="217" t="str">
        <f>S1</f>
        <v>A2</v>
      </c>
      <c r="T22" s="217" t="s">
        <v>111</v>
      </c>
      <c r="U22" s="218"/>
      <c r="V22" s="238"/>
      <c r="W22" s="238"/>
      <c r="X22" s="238"/>
      <c r="Y22" s="238"/>
      <c r="Z22" s="238"/>
      <c r="AA22" s="241"/>
    </row>
    <row r="23" spans="1:28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2" t="s">
        <v>118</v>
      </c>
      <c r="I23" s="243"/>
      <c r="J23" s="243"/>
      <c r="K23" s="243"/>
      <c r="L23" s="244"/>
      <c r="M23" s="210" t="s">
        <v>154</v>
      </c>
      <c r="N23" s="161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2" t="s">
        <v>118</v>
      </c>
      <c r="X23" s="243"/>
      <c r="Y23" s="243"/>
      <c r="Z23" s="243"/>
      <c r="AA23" s="244"/>
      <c r="AB23" s="210" t="s">
        <v>154</v>
      </c>
    </row>
    <row r="24" spans="1:28" ht="13.5" customHeight="1" x14ac:dyDescent="0.2">
      <c r="A24" s="138" t="s">
        <v>131</v>
      </c>
      <c r="B24" s="139">
        <f>VLOOKUP($D$1,'Tischplan_20er_1.-6.'!$4:156,26)</f>
        <v>2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P24" s="138" t="s">
        <v>131</v>
      </c>
      <c r="Q24" s="139">
        <f>VLOOKUP($S$1,'Tischplan_20er_1.-6.'!$4:156,26)</f>
        <v>1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28" ht="13.5" customHeight="1" x14ac:dyDescent="0.2">
      <c r="A25" s="115" t="s">
        <v>132</v>
      </c>
      <c r="B25" s="122">
        <f>VLOOKUP($D$1,'Tischplan_20er_1.-6.'!$4:156,28)</f>
        <v>3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P25" s="115" t="s">
        <v>132</v>
      </c>
      <c r="Q25" s="122">
        <f>VLOOKUP($S$1,'Tischplan_20er_1.-6.'!$4:156,28)</f>
        <v>4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28" ht="13.5" customHeight="1" x14ac:dyDescent="0.2">
      <c r="A26" s="115" t="s">
        <v>147</v>
      </c>
      <c r="B26" s="122">
        <f>VLOOKUP($D$1,'Tischplan_20er_1.-6.'!$4:156,30)</f>
        <v>4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P26" s="115" t="s">
        <v>147</v>
      </c>
      <c r="Q26" s="122">
        <f>VLOOKUP($S$1,'Tischplan_20er_1.-6.'!$4:156,30)</f>
        <v>3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28" ht="13.5" customHeight="1" thickBot="1" x14ac:dyDescent="0.25">
      <c r="A27" s="172" t="s">
        <v>148</v>
      </c>
      <c r="B27" s="169">
        <f>VLOOKUP($D$1,'Tischplan_20er_1.-6.'!$4:156,32)</f>
        <v>1</v>
      </c>
      <c r="C27" s="169">
        <f>VLOOKUP($D$1,'Tischplan_20er_1.-6.'!$4:156,33)</f>
        <v>2</v>
      </c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P27" s="172" t="s">
        <v>148</v>
      </c>
      <c r="Q27" s="169">
        <f>VLOOKUP($S$1,'Tischplan_20er_1.-6.'!$4:156,32)</f>
        <v>2</v>
      </c>
      <c r="R27" s="169">
        <f>VLOOKUP($S$1,'Tischplan_20er_1.-6.'!$4:156,33)</f>
        <v>2</v>
      </c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28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28" ht="17.25" thickBot="1" x14ac:dyDescent="0.3">
      <c r="A29" s="108" t="s">
        <v>110</v>
      </c>
      <c r="B29" s="218"/>
      <c r="C29" s="218"/>
      <c r="D29" s="217" t="str">
        <f>D1</f>
        <v>A1</v>
      </c>
      <c r="E29" s="217" t="s">
        <v>111</v>
      </c>
      <c r="F29" s="218"/>
      <c r="G29" s="238"/>
      <c r="H29" s="239"/>
      <c r="I29" s="239"/>
      <c r="J29" s="239"/>
      <c r="K29" s="239"/>
      <c r="L29" s="240"/>
      <c r="M29" s="210" t="s">
        <v>154</v>
      </c>
      <c r="P29" s="108" t="s">
        <v>110</v>
      </c>
      <c r="Q29" s="218"/>
      <c r="R29" s="218"/>
      <c r="S29" s="217" t="str">
        <f>S1</f>
        <v>A2</v>
      </c>
      <c r="T29" s="217" t="s">
        <v>111</v>
      </c>
      <c r="U29" s="218"/>
      <c r="V29" s="238"/>
      <c r="W29" s="238"/>
      <c r="X29" s="238"/>
      <c r="Y29" s="238"/>
      <c r="Z29" s="238"/>
      <c r="AA29" s="241"/>
      <c r="AB29" s="210" t="s">
        <v>154</v>
      </c>
    </row>
    <row r="30" spans="1:28" ht="13.5" customHeight="1" x14ac:dyDescent="0.2">
      <c r="A30" s="198"/>
      <c r="B30" s="199"/>
      <c r="C30" s="199"/>
      <c r="D30" s="140"/>
      <c r="E30" s="140"/>
      <c r="F30" s="141"/>
      <c r="G30" s="142"/>
      <c r="H30" s="143"/>
      <c r="I30" s="140"/>
      <c r="J30" s="140"/>
      <c r="K30" s="140"/>
      <c r="L30" s="142"/>
      <c r="M30" s="211"/>
      <c r="N30" s="144"/>
      <c r="O30" s="144"/>
      <c r="P30" s="198"/>
      <c r="Q30" s="199"/>
      <c r="R30" s="199"/>
      <c r="S30" s="140"/>
      <c r="T30" s="140"/>
      <c r="U30" s="140"/>
      <c r="V30" s="142"/>
      <c r="W30" s="143"/>
      <c r="X30" s="140"/>
      <c r="Y30" s="140"/>
      <c r="Z30" s="140"/>
      <c r="AA30" s="142"/>
      <c r="AB30" s="211"/>
    </row>
    <row r="31" spans="1:28" ht="13.5" customHeight="1" x14ac:dyDescent="0.2">
      <c r="A31" s="194"/>
      <c r="B31" s="195"/>
      <c r="C31" s="195"/>
      <c r="D31" s="123"/>
      <c r="E31" s="123"/>
      <c r="F31" s="124"/>
      <c r="G31" s="125"/>
      <c r="H31" s="126"/>
      <c r="I31" s="123"/>
      <c r="J31" s="123"/>
      <c r="K31" s="123"/>
      <c r="L31" s="125"/>
      <c r="M31" s="211"/>
      <c r="N31" s="144"/>
      <c r="O31" s="144"/>
      <c r="P31" s="194"/>
      <c r="Q31" s="195"/>
      <c r="R31" s="195"/>
      <c r="S31" s="123"/>
      <c r="T31" s="123"/>
      <c r="U31" s="123"/>
      <c r="V31" s="125"/>
      <c r="W31" s="126"/>
      <c r="X31" s="123"/>
      <c r="Y31" s="123"/>
      <c r="Z31" s="123"/>
      <c r="AA31" s="125"/>
      <c r="AB31" s="211"/>
    </row>
    <row r="32" spans="1:28" ht="13.5" customHeight="1" x14ac:dyDescent="0.2">
      <c r="A32" s="190" t="s">
        <v>150</v>
      </c>
      <c r="B32" s="191">
        <f>VLOOKUP($D$1,'Tischplan_20er_1.-6.'!$4:160,46)</f>
        <v>5</v>
      </c>
      <c r="C32" s="191">
        <f>VLOOKUP($D$1,'Tischplan_20er_1.-6.'!$4:160,47)</f>
        <v>3</v>
      </c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144"/>
      <c r="O32" s="144"/>
      <c r="P32" s="190" t="s">
        <v>150</v>
      </c>
      <c r="Q32" s="191">
        <f>VLOOKUP($S$1,'Tischplan_20er_1.-6.'!$4:160,46)</f>
        <v>3</v>
      </c>
      <c r="R32" s="191">
        <f>VLOOKUP($S$1,'Tischplan_20er_1.-6.'!$4:160,47)</f>
        <v>4</v>
      </c>
      <c r="S32" s="123"/>
      <c r="T32" s="123"/>
      <c r="U32" s="123"/>
      <c r="V32" s="125"/>
      <c r="W32" s="126"/>
      <c r="X32" s="123"/>
      <c r="Y32" s="123"/>
      <c r="Z32" s="123"/>
      <c r="AA32" s="125"/>
      <c r="AB32" s="211"/>
    </row>
    <row r="33" spans="1:28" ht="13.5" customHeight="1" thickBot="1" x14ac:dyDescent="0.25">
      <c r="A33" s="192" t="s">
        <v>151</v>
      </c>
      <c r="B33" s="193">
        <f>VLOOKUP($D$1,'Tischplan_20er_1.-6.'!$4:160,48)</f>
        <v>4</v>
      </c>
      <c r="C33" s="193">
        <f>VLOOKUP($D$1,'Tischplan_20er_1.-6.'!$4:160,49)</f>
        <v>4</v>
      </c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144"/>
      <c r="O33" s="144"/>
      <c r="P33" s="192" t="s">
        <v>151</v>
      </c>
      <c r="Q33" s="193">
        <f>VLOOKUP($S$1,'Tischplan_20er_1.-6.'!$4:160,48)</f>
        <v>3</v>
      </c>
      <c r="R33" s="193">
        <f>VLOOKUP($S$1,'Tischplan_20er_1.-6.'!$4:160,49)</f>
        <v>3</v>
      </c>
      <c r="S33" s="170"/>
      <c r="T33" s="170"/>
      <c r="U33" s="170"/>
      <c r="V33" s="166"/>
      <c r="W33" s="171"/>
      <c r="X33" s="170"/>
      <c r="Y33" s="170"/>
      <c r="Z33" s="170"/>
      <c r="AA33" s="166"/>
      <c r="AB33" s="211"/>
    </row>
    <row r="34" spans="1:28" ht="15.6" customHeight="1" thickBot="1" x14ac:dyDescent="0.25">
      <c r="A34" s="127" t="s">
        <v>139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P34" s="127" t="s">
        <v>139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</row>
    <row r="35" spans="1:28" ht="17.25" thickBot="1" x14ac:dyDescent="0.3">
      <c r="A35" s="108" t="s">
        <v>110</v>
      </c>
      <c r="B35" s="218"/>
      <c r="C35" s="218"/>
      <c r="D35" s="217" t="str">
        <f>D1</f>
        <v>A1</v>
      </c>
      <c r="E35" s="217" t="s">
        <v>111</v>
      </c>
      <c r="F35" s="218"/>
      <c r="G35" s="238"/>
      <c r="H35" s="239"/>
      <c r="I35" s="239"/>
      <c r="J35" s="239"/>
      <c r="K35" s="239"/>
      <c r="L35" s="240"/>
      <c r="M35" s="210" t="s">
        <v>154</v>
      </c>
      <c r="P35" s="108" t="s">
        <v>110</v>
      </c>
      <c r="Q35" s="218"/>
      <c r="R35" s="218"/>
      <c r="S35" s="217" t="str">
        <f>S1</f>
        <v>A2</v>
      </c>
      <c r="T35" s="217" t="s">
        <v>111</v>
      </c>
      <c r="U35" s="218"/>
      <c r="V35" s="238"/>
      <c r="W35" s="238"/>
      <c r="X35" s="238"/>
      <c r="Y35" s="238"/>
      <c r="Z35" s="238"/>
      <c r="AA35" s="241"/>
      <c r="AB35" s="210" t="s">
        <v>154</v>
      </c>
    </row>
    <row r="36" spans="1:28" ht="13.5" customHeight="1" x14ac:dyDescent="0.2">
      <c r="A36" s="188" t="s">
        <v>135</v>
      </c>
      <c r="B36" s="189">
        <f>VLOOKUP($D$1,'Tischplan_20er_1.-6.'!$4:167,34)</f>
        <v>1</v>
      </c>
      <c r="C36" s="189">
        <f>VLOOKUP($D$1,'Tischplan_20er_1.-6.'!$4:167,35)</f>
        <v>1</v>
      </c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P36" s="188" t="s">
        <v>135</v>
      </c>
      <c r="Q36" s="189">
        <f>VLOOKUP($S$1,'Tischplan_20er_1.-6.'!$4:167,34)</f>
        <v>2</v>
      </c>
      <c r="R36" s="189">
        <f>VLOOKUP($S$1,'Tischplan_20er_1.-6.'!$4:167,35)</f>
        <v>1</v>
      </c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28" ht="13.5" customHeight="1" x14ac:dyDescent="0.2">
      <c r="A37" s="190" t="s">
        <v>149</v>
      </c>
      <c r="B37" s="191">
        <f>VLOOKUP($D$1,'Tischplan_20er_1.-6.'!$4:167,36)</f>
        <v>1</v>
      </c>
      <c r="C37" s="191">
        <f>VLOOKUP($D$1,'Tischplan_20er_1.-6.'!$4:167,37)</f>
        <v>2</v>
      </c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P37" s="190" t="s">
        <v>149</v>
      </c>
      <c r="Q37" s="191">
        <f>VLOOKUP($S$1,'Tischplan_20er_1.-6.'!$4:167,36)</f>
        <v>2</v>
      </c>
      <c r="R37" s="191">
        <f>VLOOKUP($S$1,'Tischplan_20er_1.-6.'!$4:167,37)</f>
        <v>2</v>
      </c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28" ht="13.5" customHeight="1" x14ac:dyDescent="0.2">
      <c r="A38" s="194"/>
      <c r="B38" s="195"/>
      <c r="C38" s="195"/>
      <c r="D38" s="123"/>
      <c r="E38" s="123"/>
      <c r="F38" s="123"/>
      <c r="G38" s="125"/>
      <c r="H38" s="126"/>
      <c r="I38" s="123"/>
      <c r="J38" s="123"/>
      <c r="K38" s="123"/>
      <c r="L38" s="125"/>
      <c r="M38" s="211"/>
      <c r="P38" s="194"/>
      <c r="Q38" s="195"/>
      <c r="R38" s="195"/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28" ht="13.5" customHeight="1" thickBot="1" x14ac:dyDescent="0.25">
      <c r="A39" s="196"/>
      <c r="B39" s="197"/>
      <c r="C39" s="197"/>
      <c r="D39" s="170"/>
      <c r="E39" s="170"/>
      <c r="F39" s="170"/>
      <c r="G39" s="166"/>
      <c r="H39" s="171"/>
      <c r="I39" s="170"/>
      <c r="J39" s="170"/>
      <c r="K39" s="170"/>
      <c r="L39" s="166"/>
      <c r="M39" s="211"/>
      <c r="P39" s="196"/>
      <c r="Q39" s="197"/>
      <c r="R39" s="197"/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28" ht="15.6" customHeight="1" thickBot="1" x14ac:dyDescent="0.25">
      <c r="A40" s="127" t="s">
        <v>136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P40" s="127" t="s">
        <v>136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28" ht="6" customHeight="1" thickBot="1" x14ac:dyDescent="0.25"/>
    <row r="42" spans="1:28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28" ht="16.5" thickBot="1" x14ac:dyDescent="0.3">
      <c r="A43" s="108" t="s">
        <v>110</v>
      </c>
      <c r="B43" s="218"/>
      <c r="C43" s="218"/>
      <c r="D43" s="217" t="str">
        <f>M43&amp;O43-1</f>
        <v>A3</v>
      </c>
      <c r="E43" s="217" t="s">
        <v>111</v>
      </c>
      <c r="F43" s="218"/>
      <c r="G43" s="238"/>
      <c r="H43" s="239"/>
      <c r="I43" s="239"/>
      <c r="J43" s="239"/>
      <c r="K43" s="239"/>
      <c r="L43" s="240"/>
      <c r="M43" s="148" t="str">
        <f>M1</f>
        <v>A</v>
      </c>
      <c r="N43" s="148"/>
      <c r="O43" s="106">
        <v>4</v>
      </c>
      <c r="P43" s="108" t="s">
        <v>110</v>
      </c>
      <c r="Q43" s="218"/>
      <c r="R43" s="218"/>
      <c r="S43" s="217" t="str">
        <f>M43&amp;O43</f>
        <v>A4</v>
      </c>
      <c r="T43" s="217" t="s">
        <v>111</v>
      </c>
      <c r="U43" s="218"/>
      <c r="V43" s="238"/>
      <c r="W43" s="238"/>
      <c r="X43" s="238"/>
      <c r="Y43" s="238"/>
      <c r="Z43" s="238"/>
      <c r="AA43" s="241"/>
    </row>
    <row r="44" spans="1:28" ht="14.25" customHeight="1" thickBot="1" x14ac:dyDescent="0.25">
      <c r="A44" s="112" t="s">
        <v>112</v>
      </c>
      <c r="B44" s="113" t="s">
        <v>113</v>
      </c>
      <c r="C44" s="113" t="s">
        <v>27</v>
      </c>
      <c r="D44" s="113" t="s">
        <v>114</v>
      </c>
      <c r="E44" s="113" t="s">
        <v>115</v>
      </c>
      <c r="F44" s="113" t="s">
        <v>116</v>
      </c>
      <c r="G44" s="114" t="s">
        <v>117</v>
      </c>
      <c r="H44" s="245" t="s">
        <v>118</v>
      </c>
      <c r="I44" s="246"/>
      <c r="J44" s="246"/>
      <c r="K44" s="246"/>
      <c r="L44" s="247"/>
      <c r="M44" s="210" t="s">
        <v>154</v>
      </c>
      <c r="N44" s="161"/>
      <c r="P44" s="112" t="s">
        <v>112</v>
      </c>
      <c r="Q44" s="113" t="s">
        <v>113</v>
      </c>
      <c r="R44" s="113" t="s">
        <v>27</v>
      </c>
      <c r="S44" s="113" t="s">
        <v>114</v>
      </c>
      <c r="T44" s="113" t="s">
        <v>115</v>
      </c>
      <c r="U44" s="113" t="s">
        <v>116</v>
      </c>
      <c r="V44" s="114" t="s">
        <v>117</v>
      </c>
      <c r="W44" s="245" t="s">
        <v>118</v>
      </c>
      <c r="X44" s="246"/>
      <c r="Y44" s="246"/>
      <c r="Z44" s="246"/>
      <c r="AA44" s="247"/>
      <c r="AB44" s="210" t="s">
        <v>154</v>
      </c>
    </row>
    <row r="45" spans="1:28" ht="13.5" customHeight="1" x14ac:dyDescent="0.2">
      <c r="A45" s="115" t="s">
        <v>119</v>
      </c>
      <c r="B45" s="116">
        <f>VLOOKUP($D$43,'Tischplan_20er_1.-6.'!$4:181,2)</f>
        <v>3</v>
      </c>
      <c r="C45" s="116">
        <f>VLOOKUP($D$43,'Tischplan_20er_1.-6.'!$4:181,3)</f>
        <v>1</v>
      </c>
      <c r="D45" s="117" t="s">
        <v>120</v>
      </c>
      <c r="E45" s="117"/>
      <c r="F45" s="118"/>
      <c r="G45" s="119" t="s">
        <v>120</v>
      </c>
      <c r="H45" s="120"/>
      <c r="I45" s="117"/>
      <c r="J45" s="117"/>
      <c r="K45" s="117"/>
      <c r="L45" s="119"/>
      <c r="M45" s="211"/>
      <c r="P45" s="115" t="s">
        <v>119</v>
      </c>
      <c r="Q45" s="116">
        <f>VLOOKUP($S$43,'Tischplan_20er_1.-6.'!$4:181,2)</f>
        <v>4</v>
      </c>
      <c r="R45" s="116">
        <f>VLOOKUP($S$43,'Tischplan_20er_1.-6.'!$4:181,3)</f>
        <v>1</v>
      </c>
      <c r="S45" s="117"/>
      <c r="T45" s="117"/>
      <c r="U45" s="117"/>
      <c r="V45" s="119"/>
      <c r="W45" s="120"/>
      <c r="X45" s="117"/>
      <c r="Y45" s="117"/>
      <c r="Z45" s="117"/>
      <c r="AA45" s="119"/>
      <c r="AB45" s="211"/>
    </row>
    <row r="46" spans="1:28" ht="13.5" customHeight="1" x14ac:dyDescent="0.2">
      <c r="A46" s="115" t="s">
        <v>121</v>
      </c>
      <c r="B46" s="122">
        <f>VLOOKUP($D$43,'Tischplan_20er_1.-6.'!$4:181,4)</f>
        <v>3</v>
      </c>
      <c r="C46" s="122">
        <f>VLOOKUP($D$43,'Tischplan_20er_1.-6.'!$4:181,5)</f>
        <v>2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P46" s="115" t="s">
        <v>121</v>
      </c>
      <c r="Q46" s="122">
        <f>VLOOKUP($S$43,'Tischplan_20er_1.-6.'!$4:181,4)</f>
        <v>4</v>
      </c>
      <c r="R46" s="122">
        <f>VLOOKUP($S$43,'Tischplan_20er_1.-6.'!$4:181,5)</f>
        <v>2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3.5" customHeight="1" x14ac:dyDescent="0.2">
      <c r="A47" s="115" t="s">
        <v>141</v>
      </c>
      <c r="B47" s="122">
        <f>VLOOKUP($D$43,'Tischplan_20er_1.-6.'!$4:181,6)</f>
        <v>3</v>
      </c>
      <c r="C47" s="122">
        <f>VLOOKUP($D$43,'Tischplan_20er_1.-6.'!$4:181,7)</f>
        <v>3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P47" s="115" t="s">
        <v>141</v>
      </c>
      <c r="Q47" s="122">
        <f>VLOOKUP($S$43,'Tischplan_20er_1.-6.'!$4:181,6)</f>
        <v>4</v>
      </c>
      <c r="R47" s="122">
        <f>VLOOKUP($S$43,'Tischplan_20er_1.-6.'!$4:181,7)</f>
        <v>3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3.5" customHeight="1" thickBot="1" x14ac:dyDescent="0.25">
      <c r="A48" s="162" t="s">
        <v>142</v>
      </c>
      <c r="B48" s="163">
        <f>VLOOKUP($D$43,'Tischplan_20er_1.-6.'!$4:181,8)</f>
        <v>3</v>
      </c>
      <c r="C48" s="163">
        <f>VLOOKUP($D$43,'Tischplan_20er_1.-6.'!$4:181,9)</f>
        <v>4</v>
      </c>
      <c r="D48" s="164"/>
      <c r="E48" s="164"/>
      <c r="F48" s="165"/>
      <c r="G48" s="166"/>
      <c r="H48" s="167"/>
      <c r="I48" s="164"/>
      <c r="J48" s="164"/>
      <c r="K48" s="164"/>
      <c r="L48" s="168"/>
      <c r="M48" s="211"/>
      <c r="P48" s="162" t="s">
        <v>142</v>
      </c>
      <c r="Q48" s="169">
        <f>VLOOKUP($S$43,'Tischplan_20er_1.-6.'!$4:181,8)</f>
        <v>4</v>
      </c>
      <c r="R48" s="169">
        <f>VLOOKUP($S$43,'Tischplan_20er_1.-6.'!$4:181,9)</f>
        <v>4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5.6" customHeight="1" thickBot="1" x14ac:dyDescent="0.25">
      <c r="A49" s="127" t="s">
        <v>152</v>
      </c>
      <c r="B49" s="128"/>
      <c r="C49" s="128"/>
      <c r="D49" s="129"/>
      <c r="E49" s="129"/>
      <c r="F49" s="130"/>
      <c r="G49" s="131" t="s">
        <v>120</v>
      </c>
      <c r="H49" s="112"/>
      <c r="I49" s="129"/>
      <c r="J49" s="129"/>
      <c r="K49" s="129"/>
      <c r="L49" s="131"/>
      <c r="P49" s="127" t="s">
        <v>152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7.25" thickBot="1" x14ac:dyDescent="0.3">
      <c r="A50" s="108" t="s">
        <v>110</v>
      </c>
      <c r="B50" s="218"/>
      <c r="C50" s="218"/>
      <c r="D50" s="217" t="str">
        <f>D43</f>
        <v>A3</v>
      </c>
      <c r="E50" s="217" t="s">
        <v>111</v>
      </c>
      <c r="F50" s="218"/>
      <c r="G50" s="238"/>
      <c r="H50" s="239"/>
      <c r="I50" s="239"/>
      <c r="J50" s="239"/>
      <c r="K50" s="239"/>
      <c r="L50" s="240"/>
      <c r="M50" s="210" t="s">
        <v>154</v>
      </c>
      <c r="P50" s="108" t="s">
        <v>110</v>
      </c>
      <c r="Q50" s="218"/>
      <c r="R50" s="218"/>
      <c r="S50" s="217" t="str">
        <f>S43</f>
        <v>A4</v>
      </c>
      <c r="T50" s="217" t="s">
        <v>111</v>
      </c>
      <c r="U50" s="218"/>
      <c r="V50" s="238"/>
      <c r="W50" s="238"/>
      <c r="X50" s="238"/>
      <c r="Y50" s="238"/>
      <c r="Z50" s="238"/>
      <c r="AA50" s="241"/>
      <c r="AB50" s="210" t="s">
        <v>154</v>
      </c>
    </row>
    <row r="51" spans="1:28" ht="13.5" customHeight="1" x14ac:dyDescent="0.2">
      <c r="A51" s="138" t="s">
        <v>123</v>
      </c>
      <c r="B51" s="139">
        <f>VLOOKUP($D$43,'Tischplan_20er_1.-6.'!$4:186,10)</f>
        <v>2</v>
      </c>
      <c r="C51" s="139">
        <f>VLOOKUP($D$43,'Tischplan_20er_1.-6.'!$4:186,11)</f>
        <v>2</v>
      </c>
      <c r="D51" s="140"/>
      <c r="E51" s="140"/>
      <c r="F51" s="141"/>
      <c r="G51" s="142" t="s">
        <v>120</v>
      </c>
      <c r="H51" s="143"/>
      <c r="I51" s="140"/>
      <c r="J51" s="140"/>
      <c r="K51" s="140"/>
      <c r="L51" s="142"/>
      <c r="M51" s="211"/>
      <c r="N51" s="144"/>
      <c r="O51" s="144"/>
      <c r="P51" s="138" t="s">
        <v>123</v>
      </c>
      <c r="Q51" s="139">
        <f>VLOOKUP($S$43,'Tischplan_20er_1.-6.'!$4:186,10)</f>
        <v>1</v>
      </c>
      <c r="R51" s="139">
        <f>VLOOKUP($S$43,'Tischplan_20er_1.-6.'!$4:186,11)</f>
        <v>2</v>
      </c>
      <c r="S51" s="140"/>
      <c r="T51" s="140"/>
      <c r="U51" s="140"/>
      <c r="V51" s="142"/>
      <c r="W51" s="143"/>
      <c r="X51" s="140"/>
      <c r="Y51" s="140"/>
      <c r="Z51" s="140"/>
      <c r="AA51" s="142"/>
      <c r="AB51" s="211"/>
    </row>
    <row r="52" spans="1:28" ht="13.5" customHeight="1" x14ac:dyDescent="0.2">
      <c r="A52" s="115" t="s">
        <v>124</v>
      </c>
      <c r="B52" s="122">
        <f>VLOOKUP($D$43,'Tischplan_20er_1.-6.'!$4:186,12)</f>
        <v>4</v>
      </c>
      <c r="C52" s="122">
        <f>VLOOKUP($D$43,'Tischplan_20er_1.-6.'!$4:186,13)</f>
        <v>1</v>
      </c>
      <c r="D52" s="123"/>
      <c r="E52" s="123"/>
      <c r="F52" s="124"/>
      <c r="G52" s="125"/>
      <c r="H52" s="126"/>
      <c r="I52" s="123"/>
      <c r="J52" s="123"/>
      <c r="K52" s="123"/>
      <c r="L52" s="125"/>
      <c r="M52" s="211"/>
      <c r="N52" s="144"/>
      <c r="O52" s="144"/>
      <c r="P52" s="115" t="s">
        <v>124</v>
      </c>
      <c r="Q52" s="122">
        <f>VLOOKUP($S$43,'Tischplan_20er_1.-6.'!$4:186,12)</f>
        <v>3</v>
      </c>
      <c r="R52" s="122">
        <f>VLOOKUP($S$43,'Tischplan_20er_1.-6.'!$4:186,13)</f>
        <v>1</v>
      </c>
      <c r="S52" s="123"/>
      <c r="T52" s="123"/>
      <c r="U52" s="123"/>
      <c r="V52" s="125"/>
      <c r="W52" s="126"/>
      <c r="X52" s="123"/>
      <c r="Y52" s="123"/>
      <c r="Z52" s="123"/>
      <c r="AA52" s="125"/>
      <c r="AB52" s="211"/>
    </row>
    <row r="53" spans="1:28" ht="13.5" customHeight="1" x14ac:dyDescent="0.2">
      <c r="A53" s="115" t="s">
        <v>143</v>
      </c>
      <c r="B53" s="122">
        <f>VLOOKUP($D$43,'Tischplan_20er_1.-6.'!$4:186,14)</f>
        <v>1</v>
      </c>
      <c r="C53" s="122">
        <f>VLOOKUP($D$43,'Tischplan_20er_1.-6.'!$4:186,15)</f>
        <v>4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144"/>
      <c r="O53" s="144"/>
      <c r="P53" s="115" t="s">
        <v>143</v>
      </c>
      <c r="Q53" s="122">
        <f>VLOOKUP($S$43,'Tischplan_20er_1.-6.'!$4:186,14)</f>
        <v>2</v>
      </c>
      <c r="R53" s="122">
        <f>VLOOKUP($S$43,'Tischplan_20er_1.-6.'!$4:186,15)</f>
        <v>4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thickBot="1" x14ac:dyDescent="0.25">
      <c r="A54" s="172" t="s">
        <v>144</v>
      </c>
      <c r="B54" s="169">
        <f>VLOOKUP($D$43,'Tischplan_20er_1.-6.'!$4:186,16)</f>
        <v>3</v>
      </c>
      <c r="C54" s="169">
        <f>VLOOKUP($D$43,'Tischplan_20er_1.-6.'!$4:186,17)</f>
        <v>3</v>
      </c>
      <c r="D54" s="170"/>
      <c r="E54" s="170"/>
      <c r="F54" s="165"/>
      <c r="G54" s="166"/>
      <c r="H54" s="171"/>
      <c r="I54" s="170"/>
      <c r="J54" s="170"/>
      <c r="K54" s="170"/>
      <c r="L54" s="166"/>
      <c r="M54" s="211"/>
      <c r="N54" s="144"/>
      <c r="O54" s="144"/>
      <c r="P54" s="172" t="s">
        <v>144</v>
      </c>
      <c r="Q54" s="169">
        <f>VLOOKUP($S$43,'Tischplan_20er_1.-6.'!$4:186,16)</f>
        <v>4</v>
      </c>
      <c r="R54" s="169">
        <f>VLOOKUP($S$43,'Tischplan_20er_1.-6.'!$4:186,17)</f>
        <v>3</v>
      </c>
      <c r="S54" s="170"/>
      <c r="T54" s="170"/>
      <c r="U54" s="170"/>
      <c r="V54" s="166"/>
      <c r="W54" s="171"/>
      <c r="X54" s="170"/>
      <c r="Y54" s="170"/>
      <c r="Z54" s="170"/>
      <c r="AA54" s="166"/>
      <c r="AB54" s="211"/>
    </row>
    <row r="55" spans="1:28" ht="15.6" customHeight="1" thickBot="1" x14ac:dyDescent="0.25">
      <c r="A55" s="127" t="s">
        <v>125</v>
      </c>
      <c r="B55" s="134"/>
      <c r="C55" s="134"/>
      <c r="D55" s="135"/>
      <c r="E55" s="135"/>
      <c r="F55" s="145"/>
      <c r="G55" s="136"/>
      <c r="H55" s="137"/>
      <c r="I55" s="135"/>
      <c r="J55" s="135"/>
      <c r="K55" s="135"/>
      <c r="L55" s="136"/>
      <c r="P55" s="127" t="s">
        <v>125</v>
      </c>
      <c r="Q55" s="134"/>
      <c r="R55" s="134"/>
      <c r="S55" s="135"/>
      <c r="T55" s="135"/>
      <c r="U55" s="135"/>
      <c r="V55" s="136"/>
      <c r="W55" s="137"/>
      <c r="X55" s="135"/>
      <c r="Y55" s="135"/>
      <c r="Z55" s="135"/>
      <c r="AA55" s="136"/>
    </row>
    <row r="56" spans="1:28" ht="17.25" thickBot="1" x14ac:dyDescent="0.3">
      <c r="A56" s="108" t="s">
        <v>110</v>
      </c>
      <c r="B56" s="218"/>
      <c r="C56" s="218"/>
      <c r="D56" s="217" t="str">
        <f>D43</f>
        <v>A3</v>
      </c>
      <c r="E56" s="217" t="s">
        <v>111</v>
      </c>
      <c r="F56" s="218"/>
      <c r="G56" s="238"/>
      <c r="H56" s="239"/>
      <c r="I56" s="239"/>
      <c r="J56" s="239"/>
      <c r="K56" s="239"/>
      <c r="L56" s="240"/>
      <c r="M56" s="210" t="s">
        <v>154</v>
      </c>
      <c r="P56" s="108" t="s">
        <v>110</v>
      </c>
      <c r="Q56" s="218"/>
      <c r="R56" s="218"/>
      <c r="S56" s="217" t="str">
        <f>S43</f>
        <v>A4</v>
      </c>
      <c r="T56" s="217" t="s">
        <v>111</v>
      </c>
      <c r="U56" s="218"/>
      <c r="V56" s="238"/>
      <c r="W56" s="238"/>
      <c r="X56" s="238"/>
      <c r="Y56" s="238"/>
      <c r="Z56" s="238"/>
      <c r="AA56" s="241"/>
      <c r="AB56" s="210" t="s">
        <v>154</v>
      </c>
    </row>
    <row r="57" spans="1:28" ht="13.5" customHeight="1" x14ac:dyDescent="0.2">
      <c r="A57" s="138" t="s">
        <v>127</v>
      </c>
      <c r="B57" s="139">
        <f>VLOOKUP($D$43,'Tischplan_20er_1.-6.'!$4:191,18)</f>
        <v>1</v>
      </c>
      <c r="C57" s="139">
        <f>VLOOKUP($D$43,'Tischplan_20er_1.-6.'!$4:191,19)</f>
        <v>4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P57" s="138" t="s">
        <v>127</v>
      </c>
      <c r="Q57" s="139">
        <f>VLOOKUP($S$43,'Tischplan_20er_1.-6.'!$4:191,18)</f>
        <v>2</v>
      </c>
      <c r="R57" s="139">
        <f>VLOOKUP($S$43,'Tischplan_20er_1.-6.'!$4:191,19)</f>
        <v>4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3.5" customHeight="1" x14ac:dyDescent="0.2">
      <c r="A58" s="115" t="s">
        <v>128</v>
      </c>
      <c r="B58" s="122">
        <f>VLOOKUP($D$43,'Tischplan_20er_1.-6.'!$4:191,20)</f>
        <v>2</v>
      </c>
      <c r="C58" s="122">
        <f>VLOOKUP($D$43,'Tischplan_20er_1.-6.'!$4:191,21)</f>
        <v>3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P58" s="115" t="s">
        <v>128</v>
      </c>
      <c r="Q58" s="122">
        <f>VLOOKUP($S$43,'Tischplan_20er_1.-6.'!$4:191,20)</f>
        <v>1</v>
      </c>
      <c r="R58" s="122">
        <f>VLOOKUP($S$43,'Tischplan_20er_1.-6.'!$4:191,21)</f>
        <v>3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3.5" customHeight="1" x14ac:dyDescent="0.2">
      <c r="A59" s="115" t="s">
        <v>145</v>
      </c>
      <c r="B59" s="122">
        <f>VLOOKUP($D$43,'Tischplan_20er_1.-6.'!$4:191,22)</f>
        <v>4</v>
      </c>
      <c r="C59" s="122">
        <f>VLOOKUP($D$43,'Tischplan_20er_1.-6.'!$4:191,23)</f>
        <v>2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P59" s="115" t="s">
        <v>145</v>
      </c>
      <c r="Q59" s="122">
        <f>VLOOKUP($S$43,'Tischplan_20er_1.-6.'!$4:191,22)</f>
        <v>3</v>
      </c>
      <c r="R59" s="122">
        <f>VLOOKUP($S$43,'Tischplan_20er_1.-6.'!$4:191,23)</f>
        <v>2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thickBot="1" x14ac:dyDescent="0.25">
      <c r="A60" s="172" t="s">
        <v>146</v>
      </c>
      <c r="B60" s="169">
        <f>VLOOKUP($D$43,'Tischplan_20er_1.-6.'!$4:191,24)</f>
        <v>3</v>
      </c>
      <c r="C60" s="169">
        <f>VLOOKUP($D$43,'Tischplan_20er_1.-6.'!$4:191,25)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72" t="s">
        <v>146</v>
      </c>
      <c r="Q60" s="169">
        <f>VLOOKUP($S$43,'Tischplan_20er_1.-6.'!$4:191,24)</f>
        <v>4</v>
      </c>
      <c r="R60" s="169">
        <f>VLOOKUP($S$43,'Tischplan_20er_1.-6.'!$4:191,25)</f>
        <v>1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5.6" customHeight="1" thickBot="1" x14ac:dyDescent="0.25">
      <c r="A61" s="127" t="s">
        <v>129</v>
      </c>
      <c r="B61" s="134"/>
      <c r="C61" s="134"/>
      <c r="D61" s="135"/>
      <c r="E61" s="135"/>
      <c r="F61" s="135"/>
      <c r="G61" s="136"/>
      <c r="H61" s="137"/>
      <c r="I61" s="135"/>
      <c r="J61" s="135"/>
      <c r="K61" s="135"/>
      <c r="L61" s="136"/>
      <c r="P61" s="127" t="s">
        <v>129</v>
      </c>
      <c r="Q61" s="134"/>
      <c r="R61" s="134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6.75" customHeight="1" x14ac:dyDescent="0.2">
      <c r="A62" s="173"/>
      <c r="B62" s="174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P62" s="173"/>
      <c r="Q62" s="174"/>
      <c r="R62" s="174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8" ht="6.75" customHeight="1" thickBot="1" x14ac:dyDescent="0.25">
      <c r="A63" s="175"/>
      <c r="B63" s="176"/>
      <c r="C63" s="176"/>
      <c r="D63" s="175"/>
      <c r="E63" s="175"/>
      <c r="F63" s="175"/>
      <c r="G63" s="175"/>
      <c r="H63" s="175"/>
      <c r="I63" s="175"/>
      <c r="J63" s="175"/>
      <c r="K63" s="175"/>
      <c r="L63" s="175"/>
      <c r="P63" s="175"/>
      <c r="Q63" s="176"/>
      <c r="R63" s="176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8" ht="16.5" thickBot="1" x14ac:dyDescent="0.3">
      <c r="A64" s="108" t="s">
        <v>110</v>
      </c>
      <c r="B64" s="218"/>
      <c r="C64" s="218"/>
      <c r="D64" s="217" t="str">
        <f>D43</f>
        <v>A3</v>
      </c>
      <c r="E64" s="217" t="s">
        <v>111</v>
      </c>
      <c r="F64" s="218"/>
      <c r="G64" s="238"/>
      <c r="H64" s="239"/>
      <c r="I64" s="239"/>
      <c r="J64" s="239"/>
      <c r="K64" s="239"/>
      <c r="L64" s="240"/>
      <c r="P64" s="108" t="s">
        <v>110</v>
      </c>
      <c r="Q64" s="218"/>
      <c r="R64" s="218"/>
      <c r="S64" s="217" t="str">
        <f>S43</f>
        <v>A4</v>
      </c>
      <c r="T64" s="217" t="s">
        <v>111</v>
      </c>
      <c r="U64" s="218"/>
      <c r="V64" s="238"/>
      <c r="W64" s="238"/>
      <c r="X64" s="238"/>
      <c r="Y64" s="238"/>
      <c r="Z64" s="238"/>
      <c r="AA64" s="241"/>
    </row>
    <row r="65" spans="1:28" ht="14.25" customHeight="1" thickBot="1" x14ac:dyDescent="0.25">
      <c r="A65" s="143" t="s">
        <v>112</v>
      </c>
      <c r="B65" s="177" t="s">
        <v>113</v>
      </c>
      <c r="C65" s="177" t="s">
        <v>27</v>
      </c>
      <c r="D65" s="177" t="s">
        <v>114</v>
      </c>
      <c r="E65" s="177" t="s">
        <v>115</v>
      </c>
      <c r="F65" s="177" t="s">
        <v>116</v>
      </c>
      <c r="G65" s="178" t="s">
        <v>117</v>
      </c>
      <c r="H65" s="242" t="s">
        <v>118</v>
      </c>
      <c r="I65" s="243"/>
      <c r="J65" s="243"/>
      <c r="K65" s="243"/>
      <c r="L65" s="244"/>
      <c r="M65" s="210" t="s">
        <v>154</v>
      </c>
      <c r="N65" s="161"/>
      <c r="P65" s="143" t="s">
        <v>112</v>
      </c>
      <c r="Q65" s="177" t="s">
        <v>113</v>
      </c>
      <c r="R65" s="177" t="s">
        <v>27</v>
      </c>
      <c r="S65" s="177" t="s">
        <v>114</v>
      </c>
      <c r="T65" s="177" t="s">
        <v>115</v>
      </c>
      <c r="U65" s="177" t="s">
        <v>116</v>
      </c>
      <c r="V65" s="178" t="s">
        <v>117</v>
      </c>
      <c r="W65" s="242" t="s">
        <v>118</v>
      </c>
      <c r="X65" s="243"/>
      <c r="Y65" s="243"/>
      <c r="Z65" s="243"/>
      <c r="AA65" s="244"/>
      <c r="AB65" s="210" t="s">
        <v>154</v>
      </c>
    </row>
    <row r="66" spans="1:28" ht="13.5" customHeight="1" x14ac:dyDescent="0.2">
      <c r="A66" s="138" t="s">
        <v>131</v>
      </c>
      <c r="B66" s="139">
        <f>VLOOKUP($D$43,'Tischplan_20er_1.-6.'!$4:198,26)</f>
        <v>4</v>
      </c>
      <c r="C66" s="139">
        <f>VLOOKUP($D$43,'Tischplan_20er_1.-6.'!$4:198,27)</f>
        <v>3</v>
      </c>
      <c r="D66" s="140"/>
      <c r="E66" s="140"/>
      <c r="F66" s="140"/>
      <c r="G66" s="142"/>
      <c r="H66" s="143"/>
      <c r="I66" s="140"/>
      <c r="J66" s="140"/>
      <c r="K66" s="140"/>
      <c r="L66" s="142"/>
      <c r="M66" s="211"/>
      <c r="P66" s="138" t="s">
        <v>131</v>
      </c>
      <c r="Q66" s="139">
        <f>VLOOKUP($S$43,'Tischplan_20er_1.-6.'!$4:198,26)</f>
        <v>3</v>
      </c>
      <c r="R66" s="139">
        <f>VLOOKUP($S$43,'Tischplan_20er_1.-6.'!$4:198,27)</f>
        <v>3</v>
      </c>
      <c r="S66" s="140"/>
      <c r="T66" s="140"/>
      <c r="U66" s="140"/>
      <c r="V66" s="142"/>
      <c r="W66" s="143"/>
      <c r="X66" s="140"/>
      <c r="Y66" s="140"/>
      <c r="Z66" s="140"/>
      <c r="AA66" s="142"/>
      <c r="AB66" s="211"/>
    </row>
    <row r="67" spans="1:28" ht="13.5" customHeight="1" x14ac:dyDescent="0.2">
      <c r="A67" s="115" t="s">
        <v>132</v>
      </c>
      <c r="B67" s="122">
        <f>VLOOKUP($D$43,'Tischplan_20er_1.-6.'!$4:198,28)</f>
        <v>1</v>
      </c>
      <c r="C67" s="122">
        <f>VLOOKUP($D$43,'Tischplan_20er_1.-6.'!$4:198,29)</f>
        <v>4</v>
      </c>
      <c r="D67" s="123"/>
      <c r="E67" s="123"/>
      <c r="F67" s="123"/>
      <c r="G67" s="125"/>
      <c r="H67" s="126"/>
      <c r="I67" s="123"/>
      <c r="J67" s="123"/>
      <c r="K67" s="123"/>
      <c r="L67" s="125"/>
      <c r="M67" s="211"/>
      <c r="P67" s="115" t="s">
        <v>132</v>
      </c>
      <c r="Q67" s="122">
        <f>VLOOKUP($S$43,'Tischplan_20er_1.-6.'!$4:198,28)</f>
        <v>2</v>
      </c>
      <c r="R67" s="122">
        <f>VLOOKUP($S$43,'Tischplan_20er_1.-6.'!$4:198,29)</f>
        <v>4</v>
      </c>
      <c r="S67" s="123"/>
      <c r="T67" s="123"/>
      <c r="U67" s="123"/>
      <c r="V67" s="125"/>
      <c r="W67" s="126"/>
      <c r="X67" s="123"/>
      <c r="Y67" s="123"/>
      <c r="Z67" s="123"/>
      <c r="AA67" s="125"/>
      <c r="AB67" s="211"/>
    </row>
    <row r="68" spans="1:28" ht="13.5" customHeight="1" x14ac:dyDescent="0.2">
      <c r="A68" s="115" t="s">
        <v>147</v>
      </c>
      <c r="B68" s="122">
        <f>VLOOKUP($D$43,'Tischplan_20er_1.-6.'!$4:198,30)</f>
        <v>2</v>
      </c>
      <c r="C68" s="122">
        <f>VLOOKUP($D$43,'Tischplan_20er_1.-6.'!$4:198,31)</f>
        <v>1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P68" s="115" t="s">
        <v>147</v>
      </c>
      <c r="Q68" s="122">
        <f>VLOOKUP($S$43,'Tischplan_20er_1.-6.'!$4:198,30)</f>
        <v>1</v>
      </c>
      <c r="R68" s="122">
        <f>VLOOKUP($S$43,'Tischplan_20er_1.-6.'!$4:198,31)</f>
        <v>1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28" ht="13.5" customHeight="1" thickBot="1" x14ac:dyDescent="0.25">
      <c r="A69" s="172" t="s">
        <v>148</v>
      </c>
      <c r="B69" s="169">
        <f>VLOOKUP($D$43,'Tischplan_20er_1.-6.'!$4:198,32)</f>
        <v>3</v>
      </c>
      <c r="C69" s="169">
        <f>VLOOKUP($D$43,'Tischplan_20er_1.-6.'!$4:198,33)</f>
        <v>2</v>
      </c>
      <c r="D69" s="170"/>
      <c r="E69" s="170"/>
      <c r="F69" s="165"/>
      <c r="G69" s="166"/>
      <c r="H69" s="171"/>
      <c r="I69" s="170"/>
      <c r="J69" s="170"/>
      <c r="K69" s="170"/>
      <c r="L69" s="166"/>
      <c r="M69" s="211"/>
      <c r="P69" s="172" t="s">
        <v>148</v>
      </c>
      <c r="Q69" s="169">
        <f>VLOOKUP($S$43,'Tischplan_20er_1.-6.'!$4:198,32)</f>
        <v>4</v>
      </c>
      <c r="R69" s="169">
        <f>VLOOKUP($S$43,'Tischplan_20er_1.-6.'!$4:198,33)</f>
        <v>2</v>
      </c>
      <c r="S69" s="170"/>
      <c r="T69" s="170"/>
      <c r="U69" s="170"/>
      <c r="V69" s="166"/>
      <c r="W69" s="171"/>
      <c r="X69" s="170"/>
      <c r="Y69" s="170"/>
      <c r="Z69" s="170"/>
      <c r="AA69" s="166"/>
      <c r="AB69" s="211"/>
    </row>
    <row r="70" spans="1:28" ht="15.6" customHeight="1" thickBot="1" x14ac:dyDescent="0.25">
      <c r="A70" s="127" t="s">
        <v>133</v>
      </c>
      <c r="B70" s="134"/>
      <c r="C70" s="134"/>
      <c r="D70" s="135"/>
      <c r="E70" s="135"/>
      <c r="F70" s="145"/>
      <c r="G70" s="136"/>
      <c r="H70" s="137"/>
      <c r="I70" s="135"/>
      <c r="J70" s="135"/>
      <c r="K70" s="135"/>
      <c r="L70" s="136"/>
      <c r="P70" s="127" t="s">
        <v>133</v>
      </c>
      <c r="Q70" s="134"/>
      <c r="R70" s="134"/>
      <c r="S70" s="135"/>
      <c r="T70" s="135"/>
      <c r="U70" s="135"/>
      <c r="V70" s="136"/>
      <c r="W70" s="137"/>
      <c r="X70" s="135"/>
      <c r="Y70" s="135"/>
      <c r="Z70" s="135"/>
      <c r="AA70" s="136"/>
    </row>
    <row r="71" spans="1:28" ht="17.25" thickBot="1" x14ac:dyDescent="0.3">
      <c r="A71" s="108" t="s">
        <v>110</v>
      </c>
      <c r="B71" s="218"/>
      <c r="C71" s="218"/>
      <c r="D71" s="217" t="str">
        <f>D43</f>
        <v>A3</v>
      </c>
      <c r="E71" s="217" t="s">
        <v>111</v>
      </c>
      <c r="F71" s="218"/>
      <c r="G71" s="238"/>
      <c r="H71" s="239"/>
      <c r="I71" s="239"/>
      <c r="J71" s="239"/>
      <c r="K71" s="239"/>
      <c r="L71" s="240"/>
      <c r="M71" s="210" t="s">
        <v>154</v>
      </c>
      <c r="P71" s="108" t="s">
        <v>110</v>
      </c>
      <c r="Q71" s="218"/>
      <c r="R71" s="218"/>
      <c r="S71" s="217" t="str">
        <f>S43</f>
        <v>A4</v>
      </c>
      <c r="T71" s="217" t="s">
        <v>111</v>
      </c>
      <c r="U71" s="218"/>
      <c r="V71" s="238"/>
      <c r="W71" s="238"/>
      <c r="X71" s="238"/>
      <c r="Y71" s="238"/>
      <c r="Z71" s="238"/>
      <c r="AA71" s="241"/>
      <c r="AB71" s="210" t="s">
        <v>154</v>
      </c>
    </row>
    <row r="72" spans="1:28" ht="13.5" customHeight="1" x14ac:dyDescent="0.2">
      <c r="A72" s="198"/>
      <c r="B72" s="199"/>
      <c r="C72" s="199"/>
      <c r="D72" s="140"/>
      <c r="E72" s="140"/>
      <c r="F72" s="140"/>
      <c r="G72" s="142"/>
      <c r="H72" s="143"/>
      <c r="I72" s="140"/>
      <c r="J72" s="140"/>
      <c r="K72" s="140"/>
      <c r="L72" s="142"/>
      <c r="M72" s="211"/>
      <c r="P72" s="198"/>
      <c r="Q72" s="199"/>
      <c r="R72" s="199"/>
      <c r="S72" s="140"/>
      <c r="T72" s="140"/>
      <c r="U72" s="140"/>
      <c r="V72" s="142"/>
      <c r="W72" s="143"/>
      <c r="X72" s="140"/>
      <c r="Y72" s="140"/>
      <c r="Z72" s="140"/>
      <c r="AA72" s="142"/>
      <c r="AB72" s="211"/>
    </row>
    <row r="73" spans="1:28" ht="13.5" customHeight="1" x14ac:dyDescent="0.2">
      <c r="A73" s="194"/>
      <c r="B73" s="195"/>
      <c r="C73" s="195"/>
      <c r="D73" s="123"/>
      <c r="E73" s="123"/>
      <c r="F73" s="123"/>
      <c r="G73" s="125"/>
      <c r="H73" s="126"/>
      <c r="I73" s="123"/>
      <c r="J73" s="123"/>
      <c r="K73" s="123"/>
      <c r="L73" s="125"/>
      <c r="M73" s="211"/>
      <c r="P73" s="194"/>
      <c r="Q73" s="195"/>
      <c r="R73" s="195"/>
      <c r="S73" s="123"/>
      <c r="T73" s="123"/>
      <c r="U73" s="123"/>
      <c r="V73" s="125"/>
      <c r="W73" s="126"/>
      <c r="X73" s="123"/>
      <c r="Y73" s="123"/>
      <c r="Z73" s="123"/>
      <c r="AA73" s="125"/>
      <c r="AB73" s="211"/>
    </row>
    <row r="74" spans="1:28" ht="13.5" customHeight="1" x14ac:dyDescent="0.2">
      <c r="A74" s="190" t="s">
        <v>150</v>
      </c>
      <c r="B74" s="191">
        <f>VLOOKUP($D$43,'Tischplan_20er_1.-6.'!$4:198,46)</f>
        <v>1</v>
      </c>
      <c r="C74" s="191">
        <f>VLOOKUP($D$43,'Tischplan_20er_1.-6.'!$4:198,47)</f>
        <v>1</v>
      </c>
      <c r="D74" s="123"/>
      <c r="E74" s="123"/>
      <c r="F74" s="123"/>
      <c r="G74" s="125"/>
      <c r="H74" s="126"/>
      <c r="I74" s="123"/>
      <c r="J74" s="123"/>
      <c r="K74" s="123"/>
      <c r="L74" s="125"/>
      <c r="M74" s="211"/>
      <c r="P74" s="190" t="s">
        <v>150</v>
      </c>
      <c r="Q74" s="191">
        <f>VLOOKUP($S$43,'Tischplan_20er_1.-6.'!$4:198,46)</f>
        <v>4</v>
      </c>
      <c r="R74" s="191">
        <f>VLOOKUP($S$43,'Tischplan_20er_1.-6.'!$4:198,47)</f>
        <v>2</v>
      </c>
      <c r="S74" s="123"/>
      <c r="T74" s="123"/>
      <c r="U74" s="123"/>
      <c r="V74" s="125"/>
      <c r="W74" s="126"/>
      <c r="X74" s="123"/>
      <c r="Y74" s="123"/>
      <c r="Z74" s="123"/>
      <c r="AA74" s="125"/>
      <c r="AB74" s="211"/>
    </row>
    <row r="75" spans="1:28" ht="13.5" customHeight="1" thickBot="1" x14ac:dyDescent="0.25">
      <c r="A75" s="192" t="s">
        <v>151</v>
      </c>
      <c r="B75" s="193">
        <f>VLOOKUP($D$43,'Tischplan_20er_1.-6.'!$4:198,48)</f>
        <v>2</v>
      </c>
      <c r="C75" s="193">
        <f>VLOOKUP($D$43,'Tischplan_20er_1.-6.'!$4:198,49)</f>
        <v>2</v>
      </c>
      <c r="D75" s="170"/>
      <c r="E75" s="170"/>
      <c r="F75" s="170"/>
      <c r="G75" s="166"/>
      <c r="H75" s="171"/>
      <c r="I75" s="170"/>
      <c r="J75" s="170"/>
      <c r="K75" s="170"/>
      <c r="L75" s="166"/>
      <c r="M75" s="211"/>
      <c r="P75" s="192" t="s">
        <v>151</v>
      </c>
      <c r="Q75" s="193">
        <f>VLOOKUP($S$43,'Tischplan_20er_1.-6.'!$4:198,48)</f>
        <v>1</v>
      </c>
      <c r="R75" s="193">
        <f>VLOOKUP($S$43,'Tischplan_20er_1.-6.'!$4:198,49)</f>
        <v>1</v>
      </c>
      <c r="S75" s="170"/>
      <c r="T75" s="170"/>
      <c r="U75" s="170"/>
      <c r="V75" s="166"/>
      <c r="W75" s="171"/>
      <c r="X75" s="170"/>
      <c r="Y75" s="170"/>
      <c r="Z75" s="170"/>
      <c r="AA75" s="166"/>
      <c r="AB75" s="211"/>
    </row>
    <row r="76" spans="1:28" ht="15.6" customHeight="1" thickBot="1" x14ac:dyDescent="0.25">
      <c r="A76" s="127" t="s">
        <v>139</v>
      </c>
      <c r="B76" s="135"/>
      <c r="C76" s="135"/>
      <c r="D76" s="135"/>
      <c r="E76" s="135"/>
      <c r="F76" s="135"/>
      <c r="G76" s="136"/>
      <c r="H76" s="137"/>
      <c r="I76" s="135"/>
      <c r="J76" s="135"/>
      <c r="K76" s="135"/>
      <c r="L76" s="136"/>
      <c r="P76" s="127" t="s">
        <v>139</v>
      </c>
      <c r="Q76" s="135"/>
      <c r="R76" s="135"/>
      <c r="S76" s="135"/>
      <c r="T76" s="135"/>
      <c r="U76" s="135"/>
      <c r="V76" s="136"/>
      <c r="W76" s="137"/>
      <c r="X76" s="135"/>
      <c r="Y76" s="135"/>
      <c r="Z76" s="135"/>
      <c r="AA76" s="136"/>
    </row>
    <row r="77" spans="1:28" ht="17.25" thickBot="1" x14ac:dyDescent="0.3">
      <c r="A77" s="108" t="s">
        <v>110</v>
      </c>
      <c r="B77" s="218"/>
      <c r="C77" s="218"/>
      <c r="D77" s="217" t="str">
        <f>D43</f>
        <v>A3</v>
      </c>
      <c r="E77" s="217" t="s">
        <v>111</v>
      </c>
      <c r="F77" s="218"/>
      <c r="G77" s="238"/>
      <c r="H77" s="239"/>
      <c r="I77" s="239"/>
      <c r="J77" s="239"/>
      <c r="K77" s="239"/>
      <c r="L77" s="240"/>
      <c r="M77" s="210" t="s">
        <v>154</v>
      </c>
      <c r="P77" s="108" t="s">
        <v>110</v>
      </c>
      <c r="Q77" s="218"/>
      <c r="R77" s="218"/>
      <c r="S77" s="217" t="str">
        <f>S43</f>
        <v>A4</v>
      </c>
      <c r="T77" s="217" t="s">
        <v>111</v>
      </c>
      <c r="U77" s="218"/>
      <c r="V77" s="238"/>
      <c r="W77" s="238"/>
      <c r="X77" s="238"/>
      <c r="Y77" s="238"/>
      <c r="Z77" s="238"/>
      <c r="AA77" s="241"/>
      <c r="AB77" s="210" t="s">
        <v>154</v>
      </c>
    </row>
    <row r="78" spans="1:28" ht="13.5" customHeight="1" x14ac:dyDescent="0.2">
      <c r="A78" s="188" t="s">
        <v>135</v>
      </c>
      <c r="B78" s="189">
        <f>VLOOKUP($D$43,'Tischplan_20er_1.-6.'!$4:198,34)</f>
        <v>3</v>
      </c>
      <c r="C78" s="189">
        <f>VLOOKUP($D$43,'Tischplan_20er_1.-6.'!$4:198,35)</f>
        <v>1</v>
      </c>
      <c r="D78" s="140"/>
      <c r="E78" s="140"/>
      <c r="F78" s="141"/>
      <c r="G78" s="142"/>
      <c r="H78" s="143"/>
      <c r="I78" s="140"/>
      <c r="J78" s="140"/>
      <c r="K78" s="140"/>
      <c r="L78" s="142"/>
      <c r="M78" s="211"/>
      <c r="N78" s="144"/>
      <c r="O78" s="144"/>
      <c r="P78" s="188" t="s">
        <v>135</v>
      </c>
      <c r="Q78" s="189">
        <f>VLOOKUP($S$43,'Tischplan_20er_1.-6.'!$4:198,34)</f>
        <v>4</v>
      </c>
      <c r="R78" s="189">
        <f>VLOOKUP($S$43,'Tischplan_20er_1.-6.'!$4:198,35)</f>
        <v>1</v>
      </c>
      <c r="S78" s="140"/>
      <c r="T78" s="140"/>
      <c r="U78" s="140"/>
      <c r="V78" s="142"/>
      <c r="W78" s="143"/>
      <c r="X78" s="140"/>
      <c r="Y78" s="140"/>
      <c r="Z78" s="140"/>
      <c r="AA78" s="142"/>
      <c r="AB78" s="211"/>
    </row>
    <row r="79" spans="1:28" ht="13.5" customHeight="1" x14ac:dyDescent="0.2">
      <c r="A79" s="190" t="s">
        <v>149</v>
      </c>
      <c r="B79" s="191">
        <f>VLOOKUP($D$43,'Tischplan_20er_1.-6.'!$4:198,36)</f>
        <v>3</v>
      </c>
      <c r="C79" s="191">
        <f>VLOOKUP($D$43,'Tischplan_20er_1.-6.'!$4:198,37)</f>
        <v>2</v>
      </c>
      <c r="D79" s="123"/>
      <c r="E79" s="123"/>
      <c r="F79" s="124"/>
      <c r="G79" s="125"/>
      <c r="H79" s="126"/>
      <c r="I79" s="123"/>
      <c r="J79" s="123"/>
      <c r="K79" s="123"/>
      <c r="L79" s="125"/>
      <c r="M79" s="211"/>
      <c r="N79" s="144"/>
      <c r="O79" s="144"/>
      <c r="P79" s="190" t="s">
        <v>149</v>
      </c>
      <c r="Q79" s="191">
        <f>VLOOKUP($S$43,'Tischplan_20er_1.-6.'!$4:198,36)</f>
        <v>4</v>
      </c>
      <c r="R79" s="191">
        <f>VLOOKUP($S$43,'Tischplan_20er_1.-6.'!$4:198,37)</f>
        <v>2</v>
      </c>
      <c r="S79" s="123"/>
      <c r="T79" s="123"/>
      <c r="U79" s="123"/>
      <c r="V79" s="125"/>
      <c r="W79" s="126"/>
      <c r="X79" s="123"/>
      <c r="Y79" s="123"/>
      <c r="Z79" s="123"/>
      <c r="AA79" s="125"/>
      <c r="AB79" s="211"/>
    </row>
    <row r="80" spans="1:28" ht="13.5" customHeight="1" x14ac:dyDescent="0.2">
      <c r="A80" s="194"/>
      <c r="B80" s="195"/>
      <c r="C80" s="195"/>
      <c r="D80" s="123"/>
      <c r="E80" s="123"/>
      <c r="F80" s="124"/>
      <c r="G80" s="125"/>
      <c r="H80" s="126"/>
      <c r="I80" s="123"/>
      <c r="J80" s="123"/>
      <c r="K80" s="123"/>
      <c r="L80" s="125"/>
      <c r="M80" s="211"/>
      <c r="N80" s="144"/>
      <c r="O80" s="144"/>
      <c r="P80" s="194"/>
      <c r="Q80" s="195"/>
      <c r="R80" s="195"/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thickBot="1" x14ac:dyDescent="0.25">
      <c r="A81" s="196"/>
      <c r="B81" s="197"/>
      <c r="C81" s="197"/>
      <c r="D81" s="170"/>
      <c r="E81" s="170"/>
      <c r="F81" s="165"/>
      <c r="G81" s="166"/>
      <c r="H81" s="171"/>
      <c r="I81" s="170"/>
      <c r="J81" s="170"/>
      <c r="K81" s="170"/>
      <c r="L81" s="166"/>
      <c r="M81" s="211"/>
      <c r="N81" s="144"/>
      <c r="O81" s="144"/>
      <c r="P81" s="196"/>
      <c r="Q81" s="197"/>
      <c r="R81" s="197"/>
      <c r="S81" s="170"/>
      <c r="T81" s="170"/>
      <c r="U81" s="170"/>
      <c r="V81" s="166"/>
      <c r="W81" s="171"/>
      <c r="X81" s="170"/>
      <c r="Y81" s="170"/>
      <c r="Z81" s="170"/>
      <c r="AA81" s="166"/>
      <c r="AB81" s="211"/>
    </row>
    <row r="82" spans="1:28" ht="15.6" customHeight="1" thickBot="1" x14ac:dyDescent="0.25">
      <c r="A82" s="127" t="s">
        <v>136</v>
      </c>
      <c r="B82" s="135"/>
      <c r="C82" s="135"/>
      <c r="D82" s="135"/>
      <c r="E82" s="135"/>
      <c r="F82" s="145"/>
      <c r="G82" s="136"/>
      <c r="H82" s="137"/>
      <c r="I82" s="135"/>
      <c r="J82" s="135"/>
      <c r="K82" s="135"/>
      <c r="L82" s="136"/>
      <c r="P82" s="127" t="s">
        <v>136</v>
      </c>
      <c r="Q82" s="135"/>
      <c r="R82" s="135"/>
      <c r="S82" s="135"/>
      <c r="T82" s="135"/>
      <c r="U82" s="135"/>
      <c r="V82" s="136"/>
      <c r="W82" s="137"/>
      <c r="X82" s="135"/>
      <c r="Y82" s="135"/>
      <c r="Z82" s="135"/>
      <c r="AA82" s="136"/>
    </row>
    <row r="83" spans="1:28" ht="6" customHeight="1" thickBot="1" x14ac:dyDescent="0.25"/>
    <row r="84" spans="1:28" ht="18" customHeight="1" thickBot="1" x14ac:dyDescent="0.3">
      <c r="A84" s="156" t="s">
        <v>140</v>
      </c>
      <c r="B84" s="129"/>
      <c r="C84" s="129"/>
      <c r="D84" s="129"/>
      <c r="E84" s="129"/>
      <c r="F84" s="129"/>
      <c r="G84" s="131"/>
      <c r="H84" s="112"/>
      <c r="I84" s="129"/>
      <c r="J84" s="129"/>
      <c r="K84" s="129"/>
      <c r="L84" s="131"/>
      <c r="P84" s="156" t="s">
        <v>140</v>
      </c>
      <c r="Q84" s="129"/>
      <c r="R84" s="129"/>
      <c r="S84" s="129"/>
      <c r="T84" s="129"/>
      <c r="U84" s="129"/>
      <c r="V84" s="131"/>
      <c r="W84" s="112"/>
      <c r="X84" s="129"/>
      <c r="Y84" s="129"/>
      <c r="Z84" s="129"/>
      <c r="AA84" s="131"/>
    </row>
  </sheetData>
  <mergeCells count="32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3:L43"/>
    <mergeCell ref="V43:AA43"/>
    <mergeCell ref="H44:L44"/>
    <mergeCell ref="W44:AA44"/>
    <mergeCell ref="G50:L50"/>
    <mergeCell ref="V50:AA50"/>
    <mergeCell ref="G56:L56"/>
    <mergeCell ref="V56:AA56"/>
    <mergeCell ref="G77:L77"/>
    <mergeCell ref="V77:AA77"/>
    <mergeCell ref="G64:L64"/>
    <mergeCell ref="V64:AA64"/>
    <mergeCell ref="H65:L65"/>
    <mergeCell ref="W65:AA65"/>
    <mergeCell ref="G71:L71"/>
    <mergeCell ref="V71:AA71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56A8-B334-4511-906F-603A04112714}">
  <sheetPr>
    <tabColor rgb="FFFFFF00"/>
    <pageSetUpPr fitToPage="1"/>
  </sheetPr>
  <dimension ref="A1:Z62"/>
  <sheetViews>
    <sheetView workbookViewId="0">
      <selection activeCell="G20" sqref="G20"/>
    </sheetView>
  </sheetViews>
  <sheetFormatPr baseColWidth="10" defaultRowHeight="18" customHeight="1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4" width="6.28515625" style="107" customWidth="1"/>
    <col min="15" max="16" width="5.7109375" style="107" customWidth="1"/>
    <col min="17" max="17" width="3.85546875" style="107" customWidth="1"/>
    <col min="18" max="18" width="8.7109375" style="107" customWidth="1"/>
    <col min="19" max="20" width="4.7109375" style="107" customWidth="1"/>
    <col min="21" max="21" width="5.7109375" style="107" customWidth="1"/>
    <col min="22" max="26" width="4.7109375" style="107" customWidth="1"/>
    <col min="27" max="256" width="11.42578125" style="107"/>
    <col min="257" max="258" width="5.7109375" style="107" customWidth="1"/>
    <col min="259" max="259" width="3.85546875" style="107" customWidth="1"/>
    <col min="260" max="260" width="8.7109375" style="107" customWidth="1"/>
    <col min="261" max="262" width="4.7109375" style="107" customWidth="1"/>
    <col min="263" max="263" width="5.7109375" style="107" customWidth="1"/>
    <col min="264" max="268" width="4.7109375" style="107" customWidth="1"/>
    <col min="269" max="270" width="6.28515625" style="107" customWidth="1"/>
    <col min="271" max="272" width="5.7109375" style="107" customWidth="1"/>
    <col min="273" max="273" width="3.85546875" style="107" customWidth="1"/>
    <col min="274" max="274" width="8.7109375" style="107" customWidth="1"/>
    <col min="275" max="276" width="4.7109375" style="107" customWidth="1"/>
    <col min="277" max="277" width="5.7109375" style="107" customWidth="1"/>
    <col min="278" max="282" width="4.7109375" style="107" customWidth="1"/>
    <col min="283" max="512" width="11.42578125" style="107"/>
    <col min="513" max="514" width="5.7109375" style="107" customWidth="1"/>
    <col min="515" max="515" width="3.85546875" style="107" customWidth="1"/>
    <col min="516" max="516" width="8.7109375" style="107" customWidth="1"/>
    <col min="517" max="518" width="4.7109375" style="107" customWidth="1"/>
    <col min="519" max="519" width="5.7109375" style="107" customWidth="1"/>
    <col min="520" max="524" width="4.7109375" style="107" customWidth="1"/>
    <col min="525" max="526" width="6.28515625" style="107" customWidth="1"/>
    <col min="527" max="528" width="5.7109375" style="107" customWidth="1"/>
    <col min="529" max="529" width="3.85546875" style="107" customWidth="1"/>
    <col min="530" max="530" width="8.7109375" style="107" customWidth="1"/>
    <col min="531" max="532" width="4.7109375" style="107" customWidth="1"/>
    <col min="533" max="533" width="5.7109375" style="107" customWidth="1"/>
    <col min="534" max="538" width="4.7109375" style="107" customWidth="1"/>
    <col min="539" max="768" width="11.42578125" style="107"/>
    <col min="769" max="770" width="5.7109375" style="107" customWidth="1"/>
    <col min="771" max="771" width="3.85546875" style="107" customWidth="1"/>
    <col min="772" max="772" width="8.7109375" style="107" customWidth="1"/>
    <col min="773" max="774" width="4.7109375" style="107" customWidth="1"/>
    <col min="775" max="775" width="5.7109375" style="107" customWidth="1"/>
    <col min="776" max="780" width="4.7109375" style="107" customWidth="1"/>
    <col min="781" max="782" width="6.28515625" style="107" customWidth="1"/>
    <col min="783" max="784" width="5.7109375" style="107" customWidth="1"/>
    <col min="785" max="785" width="3.85546875" style="107" customWidth="1"/>
    <col min="786" max="786" width="8.7109375" style="107" customWidth="1"/>
    <col min="787" max="788" width="4.7109375" style="107" customWidth="1"/>
    <col min="789" max="789" width="5.7109375" style="107" customWidth="1"/>
    <col min="790" max="794" width="4.7109375" style="107" customWidth="1"/>
    <col min="795" max="1024" width="11.42578125" style="107"/>
    <col min="1025" max="1026" width="5.7109375" style="107" customWidth="1"/>
    <col min="1027" max="1027" width="3.85546875" style="107" customWidth="1"/>
    <col min="1028" max="1028" width="8.7109375" style="107" customWidth="1"/>
    <col min="1029" max="1030" width="4.7109375" style="107" customWidth="1"/>
    <col min="1031" max="1031" width="5.7109375" style="107" customWidth="1"/>
    <col min="1032" max="1036" width="4.7109375" style="107" customWidth="1"/>
    <col min="1037" max="1038" width="6.28515625" style="107" customWidth="1"/>
    <col min="1039" max="1040" width="5.7109375" style="107" customWidth="1"/>
    <col min="1041" max="1041" width="3.85546875" style="107" customWidth="1"/>
    <col min="1042" max="1042" width="8.7109375" style="107" customWidth="1"/>
    <col min="1043" max="1044" width="4.7109375" style="107" customWidth="1"/>
    <col min="1045" max="1045" width="5.7109375" style="107" customWidth="1"/>
    <col min="1046" max="1050" width="4.7109375" style="107" customWidth="1"/>
    <col min="1051" max="1280" width="11.42578125" style="107"/>
    <col min="1281" max="1282" width="5.7109375" style="107" customWidth="1"/>
    <col min="1283" max="1283" width="3.85546875" style="107" customWidth="1"/>
    <col min="1284" max="1284" width="8.7109375" style="107" customWidth="1"/>
    <col min="1285" max="1286" width="4.7109375" style="107" customWidth="1"/>
    <col min="1287" max="1287" width="5.7109375" style="107" customWidth="1"/>
    <col min="1288" max="1292" width="4.7109375" style="107" customWidth="1"/>
    <col min="1293" max="1294" width="6.28515625" style="107" customWidth="1"/>
    <col min="1295" max="1296" width="5.7109375" style="107" customWidth="1"/>
    <col min="1297" max="1297" width="3.85546875" style="107" customWidth="1"/>
    <col min="1298" max="1298" width="8.7109375" style="107" customWidth="1"/>
    <col min="1299" max="1300" width="4.7109375" style="107" customWidth="1"/>
    <col min="1301" max="1301" width="5.7109375" style="107" customWidth="1"/>
    <col min="1302" max="1306" width="4.7109375" style="107" customWidth="1"/>
    <col min="1307" max="1536" width="11.42578125" style="107"/>
    <col min="1537" max="1538" width="5.7109375" style="107" customWidth="1"/>
    <col min="1539" max="1539" width="3.85546875" style="107" customWidth="1"/>
    <col min="1540" max="1540" width="8.7109375" style="107" customWidth="1"/>
    <col min="1541" max="1542" width="4.7109375" style="107" customWidth="1"/>
    <col min="1543" max="1543" width="5.7109375" style="107" customWidth="1"/>
    <col min="1544" max="1548" width="4.7109375" style="107" customWidth="1"/>
    <col min="1549" max="1550" width="6.28515625" style="107" customWidth="1"/>
    <col min="1551" max="1552" width="5.7109375" style="107" customWidth="1"/>
    <col min="1553" max="1553" width="3.85546875" style="107" customWidth="1"/>
    <col min="1554" max="1554" width="8.7109375" style="107" customWidth="1"/>
    <col min="1555" max="1556" width="4.7109375" style="107" customWidth="1"/>
    <col min="1557" max="1557" width="5.7109375" style="107" customWidth="1"/>
    <col min="1558" max="1562" width="4.7109375" style="107" customWidth="1"/>
    <col min="1563" max="1792" width="11.42578125" style="107"/>
    <col min="1793" max="1794" width="5.7109375" style="107" customWidth="1"/>
    <col min="1795" max="1795" width="3.85546875" style="107" customWidth="1"/>
    <col min="1796" max="1796" width="8.7109375" style="107" customWidth="1"/>
    <col min="1797" max="1798" width="4.7109375" style="107" customWidth="1"/>
    <col min="1799" max="1799" width="5.7109375" style="107" customWidth="1"/>
    <col min="1800" max="1804" width="4.7109375" style="107" customWidth="1"/>
    <col min="1805" max="1806" width="6.28515625" style="107" customWidth="1"/>
    <col min="1807" max="1808" width="5.7109375" style="107" customWidth="1"/>
    <col min="1809" max="1809" width="3.85546875" style="107" customWidth="1"/>
    <col min="1810" max="1810" width="8.7109375" style="107" customWidth="1"/>
    <col min="1811" max="1812" width="4.7109375" style="107" customWidth="1"/>
    <col min="1813" max="1813" width="5.7109375" style="107" customWidth="1"/>
    <col min="1814" max="1818" width="4.7109375" style="107" customWidth="1"/>
    <col min="1819" max="2048" width="11.42578125" style="107"/>
    <col min="2049" max="2050" width="5.7109375" style="107" customWidth="1"/>
    <col min="2051" max="2051" width="3.85546875" style="107" customWidth="1"/>
    <col min="2052" max="2052" width="8.7109375" style="107" customWidth="1"/>
    <col min="2053" max="2054" width="4.7109375" style="107" customWidth="1"/>
    <col min="2055" max="2055" width="5.7109375" style="107" customWidth="1"/>
    <col min="2056" max="2060" width="4.7109375" style="107" customWidth="1"/>
    <col min="2061" max="2062" width="6.28515625" style="107" customWidth="1"/>
    <col min="2063" max="2064" width="5.7109375" style="107" customWidth="1"/>
    <col min="2065" max="2065" width="3.85546875" style="107" customWidth="1"/>
    <col min="2066" max="2066" width="8.7109375" style="107" customWidth="1"/>
    <col min="2067" max="2068" width="4.7109375" style="107" customWidth="1"/>
    <col min="2069" max="2069" width="5.7109375" style="107" customWidth="1"/>
    <col min="2070" max="2074" width="4.7109375" style="107" customWidth="1"/>
    <col min="2075" max="2304" width="11.42578125" style="107"/>
    <col min="2305" max="2306" width="5.7109375" style="107" customWidth="1"/>
    <col min="2307" max="2307" width="3.85546875" style="107" customWidth="1"/>
    <col min="2308" max="2308" width="8.7109375" style="107" customWidth="1"/>
    <col min="2309" max="2310" width="4.7109375" style="107" customWidth="1"/>
    <col min="2311" max="2311" width="5.7109375" style="107" customWidth="1"/>
    <col min="2312" max="2316" width="4.7109375" style="107" customWidth="1"/>
    <col min="2317" max="2318" width="6.28515625" style="107" customWidth="1"/>
    <col min="2319" max="2320" width="5.7109375" style="107" customWidth="1"/>
    <col min="2321" max="2321" width="3.85546875" style="107" customWidth="1"/>
    <col min="2322" max="2322" width="8.7109375" style="107" customWidth="1"/>
    <col min="2323" max="2324" width="4.7109375" style="107" customWidth="1"/>
    <col min="2325" max="2325" width="5.7109375" style="107" customWidth="1"/>
    <col min="2326" max="2330" width="4.7109375" style="107" customWidth="1"/>
    <col min="2331" max="2560" width="11.42578125" style="107"/>
    <col min="2561" max="2562" width="5.7109375" style="107" customWidth="1"/>
    <col min="2563" max="2563" width="3.85546875" style="107" customWidth="1"/>
    <col min="2564" max="2564" width="8.7109375" style="107" customWidth="1"/>
    <col min="2565" max="2566" width="4.7109375" style="107" customWidth="1"/>
    <col min="2567" max="2567" width="5.7109375" style="107" customWidth="1"/>
    <col min="2568" max="2572" width="4.7109375" style="107" customWidth="1"/>
    <col min="2573" max="2574" width="6.28515625" style="107" customWidth="1"/>
    <col min="2575" max="2576" width="5.7109375" style="107" customWidth="1"/>
    <col min="2577" max="2577" width="3.85546875" style="107" customWidth="1"/>
    <col min="2578" max="2578" width="8.7109375" style="107" customWidth="1"/>
    <col min="2579" max="2580" width="4.7109375" style="107" customWidth="1"/>
    <col min="2581" max="2581" width="5.7109375" style="107" customWidth="1"/>
    <col min="2582" max="2586" width="4.7109375" style="107" customWidth="1"/>
    <col min="2587" max="2816" width="11.42578125" style="107"/>
    <col min="2817" max="2818" width="5.7109375" style="107" customWidth="1"/>
    <col min="2819" max="2819" width="3.85546875" style="107" customWidth="1"/>
    <col min="2820" max="2820" width="8.7109375" style="107" customWidth="1"/>
    <col min="2821" max="2822" width="4.7109375" style="107" customWidth="1"/>
    <col min="2823" max="2823" width="5.7109375" style="107" customWidth="1"/>
    <col min="2824" max="2828" width="4.7109375" style="107" customWidth="1"/>
    <col min="2829" max="2830" width="6.28515625" style="107" customWidth="1"/>
    <col min="2831" max="2832" width="5.7109375" style="107" customWidth="1"/>
    <col min="2833" max="2833" width="3.85546875" style="107" customWidth="1"/>
    <col min="2834" max="2834" width="8.7109375" style="107" customWidth="1"/>
    <col min="2835" max="2836" width="4.7109375" style="107" customWidth="1"/>
    <col min="2837" max="2837" width="5.7109375" style="107" customWidth="1"/>
    <col min="2838" max="2842" width="4.7109375" style="107" customWidth="1"/>
    <col min="2843" max="3072" width="11.42578125" style="107"/>
    <col min="3073" max="3074" width="5.7109375" style="107" customWidth="1"/>
    <col min="3075" max="3075" width="3.85546875" style="107" customWidth="1"/>
    <col min="3076" max="3076" width="8.7109375" style="107" customWidth="1"/>
    <col min="3077" max="3078" width="4.7109375" style="107" customWidth="1"/>
    <col min="3079" max="3079" width="5.7109375" style="107" customWidth="1"/>
    <col min="3080" max="3084" width="4.7109375" style="107" customWidth="1"/>
    <col min="3085" max="3086" width="6.28515625" style="107" customWidth="1"/>
    <col min="3087" max="3088" width="5.7109375" style="107" customWidth="1"/>
    <col min="3089" max="3089" width="3.85546875" style="107" customWidth="1"/>
    <col min="3090" max="3090" width="8.7109375" style="107" customWidth="1"/>
    <col min="3091" max="3092" width="4.7109375" style="107" customWidth="1"/>
    <col min="3093" max="3093" width="5.7109375" style="107" customWidth="1"/>
    <col min="3094" max="3098" width="4.7109375" style="107" customWidth="1"/>
    <col min="3099" max="3328" width="11.42578125" style="107"/>
    <col min="3329" max="3330" width="5.7109375" style="107" customWidth="1"/>
    <col min="3331" max="3331" width="3.85546875" style="107" customWidth="1"/>
    <col min="3332" max="3332" width="8.7109375" style="107" customWidth="1"/>
    <col min="3333" max="3334" width="4.7109375" style="107" customWidth="1"/>
    <col min="3335" max="3335" width="5.7109375" style="107" customWidth="1"/>
    <col min="3336" max="3340" width="4.7109375" style="107" customWidth="1"/>
    <col min="3341" max="3342" width="6.28515625" style="107" customWidth="1"/>
    <col min="3343" max="3344" width="5.7109375" style="107" customWidth="1"/>
    <col min="3345" max="3345" width="3.85546875" style="107" customWidth="1"/>
    <col min="3346" max="3346" width="8.7109375" style="107" customWidth="1"/>
    <col min="3347" max="3348" width="4.7109375" style="107" customWidth="1"/>
    <col min="3349" max="3349" width="5.7109375" style="107" customWidth="1"/>
    <col min="3350" max="3354" width="4.7109375" style="107" customWidth="1"/>
    <col min="3355" max="3584" width="11.42578125" style="107"/>
    <col min="3585" max="3586" width="5.7109375" style="107" customWidth="1"/>
    <col min="3587" max="3587" width="3.85546875" style="107" customWidth="1"/>
    <col min="3588" max="3588" width="8.7109375" style="107" customWidth="1"/>
    <col min="3589" max="3590" width="4.7109375" style="107" customWidth="1"/>
    <col min="3591" max="3591" width="5.7109375" style="107" customWidth="1"/>
    <col min="3592" max="3596" width="4.7109375" style="107" customWidth="1"/>
    <col min="3597" max="3598" width="6.28515625" style="107" customWidth="1"/>
    <col min="3599" max="3600" width="5.7109375" style="107" customWidth="1"/>
    <col min="3601" max="3601" width="3.85546875" style="107" customWidth="1"/>
    <col min="3602" max="3602" width="8.7109375" style="107" customWidth="1"/>
    <col min="3603" max="3604" width="4.7109375" style="107" customWidth="1"/>
    <col min="3605" max="3605" width="5.7109375" style="107" customWidth="1"/>
    <col min="3606" max="3610" width="4.7109375" style="107" customWidth="1"/>
    <col min="3611" max="3840" width="11.42578125" style="107"/>
    <col min="3841" max="3842" width="5.7109375" style="107" customWidth="1"/>
    <col min="3843" max="3843" width="3.85546875" style="107" customWidth="1"/>
    <col min="3844" max="3844" width="8.7109375" style="107" customWidth="1"/>
    <col min="3845" max="3846" width="4.7109375" style="107" customWidth="1"/>
    <col min="3847" max="3847" width="5.7109375" style="107" customWidth="1"/>
    <col min="3848" max="3852" width="4.7109375" style="107" customWidth="1"/>
    <col min="3853" max="3854" width="6.28515625" style="107" customWidth="1"/>
    <col min="3855" max="3856" width="5.7109375" style="107" customWidth="1"/>
    <col min="3857" max="3857" width="3.85546875" style="107" customWidth="1"/>
    <col min="3858" max="3858" width="8.7109375" style="107" customWidth="1"/>
    <col min="3859" max="3860" width="4.7109375" style="107" customWidth="1"/>
    <col min="3861" max="3861" width="5.7109375" style="107" customWidth="1"/>
    <col min="3862" max="3866" width="4.7109375" style="107" customWidth="1"/>
    <col min="3867" max="4096" width="11.42578125" style="107"/>
    <col min="4097" max="4098" width="5.7109375" style="107" customWidth="1"/>
    <col min="4099" max="4099" width="3.85546875" style="107" customWidth="1"/>
    <col min="4100" max="4100" width="8.7109375" style="107" customWidth="1"/>
    <col min="4101" max="4102" width="4.7109375" style="107" customWidth="1"/>
    <col min="4103" max="4103" width="5.7109375" style="107" customWidth="1"/>
    <col min="4104" max="4108" width="4.7109375" style="107" customWidth="1"/>
    <col min="4109" max="4110" width="6.28515625" style="107" customWidth="1"/>
    <col min="4111" max="4112" width="5.7109375" style="107" customWidth="1"/>
    <col min="4113" max="4113" width="3.85546875" style="107" customWidth="1"/>
    <col min="4114" max="4114" width="8.7109375" style="107" customWidth="1"/>
    <col min="4115" max="4116" width="4.7109375" style="107" customWidth="1"/>
    <col min="4117" max="4117" width="5.7109375" style="107" customWidth="1"/>
    <col min="4118" max="4122" width="4.7109375" style="107" customWidth="1"/>
    <col min="4123" max="4352" width="11.42578125" style="107"/>
    <col min="4353" max="4354" width="5.7109375" style="107" customWidth="1"/>
    <col min="4355" max="4355" width="3.85546875" style="107" customWidth="1"/>
    <col min="4356" max="4356" width="8.7109375" style="107" customWidth="1"/>
    <col min="4357" max="4358" width="4.7109375" style="107" customWidth="1"/>
    <col min="4359" max="4359" width="5.7109375" style="107" customWidth="1"/>
    <col min="4360" max="4364" width="4.7109375" style="107" customWidth="1"/>
    <col min="4365" max="4366" width="6.28515625" style="107" customWidth="1"/>
    <col min="4367" max="4368" width="5.7109375" style="107" customWidth="1"/>
    <col min="4369" max="4369" width="3.85546875" style="107" customWidth="1"/>
    <col min="4370" max="4370" width="8.7109375" style="107" customWidth="1"/>
    <col min="4371" max="4372" width="4.7109375" style="107" customWidth="1"/>
    <col min="4373" max="4373" width="5.7109375" style="107" customWidth="1"/>
    <col min="4374" max="4378" width="4.7109375" style="107" customWidth="1"/>
    <col min="4379" max="4608" width="11.42578125" style="107"/>
    <col min="4609" max="4610" width="5.7109375" style="107" customWidth="1"/>
    <col min="4611" max="4611" width="3.85546875" style="107" customWidth="1"/>
    <col min="4612" max="4612" width="8.7109375" style="107" customWidth="1"/>
    <col min="4613" max="4614" width="4.7109375" style="107" customWidth="1"/>
    <col min="4615" max="4615" width="5.7109375" style="107" customWidth="1"/>
    <col min="4616" max="4620" width="4.7109375" style="107" customWidth="1"/>
    <col min="4621" max="4622" width="6.28515625" style="107" customWidth="1"/>
    <col min="4623" max="4624" width="5.7109375" style="107" customWidth="1"/>
    <col min="4625" max="4625" width="3.85546875" style="107" customWidth="1"/>
    <col min="4626" max="4626" width="8.7109375" style="107" customWidth="1"/>
    <col min="4627" max="4628" width="4.7109375" style="107" customWidth="1"/>
    <col min="4629" max="4629" width="5.7109375" style="107" customWidth="1"/>
    <col min="4630" max="4634" width="4.7109375" style="107" customWidth="1"/>
    <col min="4635" max="4864" width="11.42578125" style="107"/>
    <col min="4865" max="4866" width="5.7109375" style="107" customWidth="1"/>
    <col min="4867" max="4867" width="3.85546875" style="107" customWidth="1"/>
    <col min="4868" max="4868" width="8.7109375" style="107" customWidth="1"/>
    <col min="4869" max="4870" width="4.7109375" style="107" customWidth="1"/>
    <col min="4871" max="4871" width="5.7109375" style="107" customWidth="1"/>
    <col min="4872" max="4876" width="4.7109375" style="107" customWidth="1"/>
    <col min="4877" max="4878" width="6.28515625" style="107" customWidth="1"/>
    <col min="4879" max="4880" width="5.7109375" style="107" customWidth="1"/>
    <col min="4881" max="4881" width="3.85546875" style="107" customWidth="1"/>
    <col min="4882" max="4882" width="8.7109375" style="107" customWidth="1"/>
    <col min="4883" max="4884" width="4.7109375" style="107" customWidth="1"/>
    <col min="4885" max="4885" width="5.7109375" style="107" customWidth="1"/>
    <col min="4886" max="4890" width="4.7109375" style="107" customWidth="1"/>
    <col min="4891" max="5120" width="11.42578125" style="107"/>
    <col min="5121" max="5122" width="5.7109375" style="107" customWidth="1"/>
    <col min="5123" max="5123" width="3.85546875" style="107" customWidth="1"/>
    <col min="5124" max="5124" width="8.7109375" style="107" customWidth="1"/>
    <col min="5125" max="5126" width="4.7109375" style="107" customWidth="1"/>
    <col min="5127" max="5127" width="5.7109375" style="107" customWidth="1"/>
    <col min="5128" max="5132" width="4.7109375" style="107" customWidth="1"/>
    <col min="5133" max="5134" width="6.28515625" style="107" customWidth="1"/>
    <col min="5135" max="5136" width="5.7109375" style="107" customWidth="1"/>
    <col min="5137" max="5137" width="3.85546875" style="107" customWidth="1"/>
    <col min="5138" max="5138" width="8.7109375" style="107" customWidth="1"/>
    <col min="5139" max="5140" width="4.7109375" style="107" customWidth="1"/>
    <col min="5141" max="5141" width="5.7109375" style="107" customWidth="1"/>
    <col min="5142" max="5146" width="4.7109375" style="107" customWidth="1"/>
    <col min="5147" max="5376" width="11.42578125" style="107"/>
    <col min="5377" max="5378" width="5.7109375" style="107" customWidth="1"/>
    <col min="5379" max="5379" width="3.85546875" style="107" customWidth="1"/>
    <col min="5380" max="5380" width="8.7109375" style="107" customWidth="1"/>
    <col min="5381" max="5382" width="4.7109375" style="107" customWidth="1"/>
    <col min="5383" max="5383" width="5.7109375" style="107" customWidth="1"/>
    <col min="5384" max="5388" width="4.7109375" style="107" customWidth="1"/>
    <col min="5389" max="5390" width="6.28515625" style="107" customWidth="1"/>
    <col min="5391" max="5392" width="5.7109375" style="107" customWidth="1"/>
    <col min="5393" max="5393" width="3.85546875" style="107" customWidth="1"/>
    <col min="5394" max="5394" width="8.7109375" style="107" customWidth="1"/>
    <col min="5395" max="5396" width="4.7109375" style="107" customWidth="1"/>
    <col min="5397" max="5397" width="5.7109375" style="107" customWidth="1"/>
    <col min="5398" max="5402" width="4.7109375" style="107" customWidth="1"/>
    <col min="5403" max="5632" width="11.42578125" style="107"/>
    <col min="5633" max="5634" width="5.7109375" style="107" customWidth="1"/>
    <col min="5635" max="5635" width="3.85546875" style="107" customWidth="1"/>
    <col min="5636" max="5636" width="8.7109375" style="107" customWidth="1"/>
    <col min="5637" max="5638" width="4.7109375" style="107" customWidth="1"/>
    <col min="5639" max="5639" width="5.7109375" style="107" customWidth="1"/>
    <col min="5640" max="5644" width="4.7109375" style="107" customWidth="1"/>
    <col min="5645" max="5646" width="6.28515625" style="107" customWidth="1"/>
    <col min="5647" max="5648" width="5.7109375" style="107" customWidth="1"/>
    <col min="5649" max="5649" width="3.85546875" style="107" customWidth="1"/>
    <col min="5650" max="5650" width="8.7109375" style="107" customWidth="1"/>
    <col min="5651" max="5652" width="4.7109375" style="107" customWidth="1"/>
    <col min="5653" max="5653" width="5.7109375" style="107" customWidth="1"/>
    <col min="5654" max="5658" width="4.7109375" style="107" customWidth="1"/>
    <col min="5659" max="5888" width="11.42578125" style="107"/>
    <col min="5889" max="5890" width="5.7109375" style="107" customWidth="1"/>
    <col min="5891" max="5891" width="3.85546875" style="107" customWidth="1"/>
    <col min="5892" max="5892" width="8.7109375" style="107" customWidth="1"/>
    <col min="5893" max="5894" width="4.7109375" style="107" customWidth="1"/>
    <col min="5895" max="5895" width="5.7109375" style="107" customWidth="1"/>
    <col min="5896" max="5900" width="4.7109375" style="107" customWidth="1"/>
    <col min="5901" max="5902" width="6.28515625" style="107" customWidth="1"/>
    <col min="5903" max="5904" width="5.7109375" style="107" customWidth="1"/>
    <col min="5905" max="5905" width="3.85546875" style="107" customWidth="1"/>
    <col min="5906" max="5906" width="8.7109375" style="107" customWidth="1"/>
    <col min="5907" max="5908" width="4.7109375" style="107" customWidth="1"/>
    <col min="5909" max="5909" width="5.7109375" style="107" customWidth="1"/>
    <col min="5910" max="5914" width="4.7109375" style="107" customWidth="1"/>
    <col min="5915" max="6144" width="11.42578125" style="107"/>
    <col min="6145" max="6146" width="5.7109375" style="107" customWidth="1"/>
    <col min="6147" max="6147" width="3.85546875" style="107" customWidth="1"/>
    <col min="6148" max="6148" width="8.7109375" style="107" customWidth="1"/>
    <col min="6149" max="6150" width="4.7109375" style="107" customWidth="1"/>
    <col min="6151" max="6151" width="5.7109375" style="107" customWidth="1"/>
    <col min="6152" max="6156" width="4.7109375" style="107" customWidth="1"/>
    <col min="6157" max="6158" width="6.28515625" style="107" customWidth="1"/>
    <col min="6159" max="6160" width="5.7109375" style="107" customWidth="1"/>
    <col min="6161" max="6161" width="3.85546875" style="107" customWidth="1"/>
    <col min="6162" max="6162" width="8.7109375" style="107" customWidth="1"/>
    <col min="6163" max="6164" width="4.7109375" style="107" customWidth="1"/>
    <col min="6165" max="6165" width="5.7109375" style="107" customWidth="1"/>
    <col min="6166" max="6170" width="4.7109375" style="107" customWidth="1"/>
    <col min="6171" max="6400" width="11.42578125" style="107"/>
    <col min="6401" max="6402" width="5.7109375" style="107" customWidth="1"/>
    <col min="6403" max="6403" width="3.85546875" style="107" customWidth="1"/>
    <col min="6404" max="6404" width="8.7109375" style="107" customWidth="1"/>
    <col min="6405" max="6406" width="4.7109375" style="107" customWidth="1"/>
    <col min="6407" max="6407" width="5.7109375" style="107" customWidth="1"/>
    <col min="6408" max="6412" width="4.7109375" style="107" customWidth="1"/>
    <col min="6413" max="6414" width="6.28515625" style="107" customWidth="1"/>
    <col min="6415" max="6416" width="5.7109375" style="107" customWidth="1"/>
    <col min="6417" max="6417" width="3.85546875" style="107" customWidth="1"/>
    <col min="6418" max="6418" width="8.7109375" style="107" customWidth="1"/>
    <col min="6419" max="6420" width="4.7109375" style="107" customWidth="1"/>
    <col min="6421" max="6421" width="5.7109375" style="107" customWidth="1"/>
    <col min="6422" max="6426" width="4.7109375" style="107" customWidth="1"/>
    <col min="6427" max="6656" width="11.42578125" style="107"/>
    <col min="6657" max="6658" width="5.7109375" style="107" customWidth="1"/>
    <col min="6659" max="6659" width="3.85546875" style="107" customWidth="1"/>
    <col min="6660" max="6660" width="8.7109375" style="107" customWidth="1"/>
    <col min="6661" max="6662" width="4.7109375" style="107" customWidth="1"/>
    <col min="6663" max="6663" width="5.7109375" style="107" customWidth="1"/>
    <col min="6664" max="6668" width="4.7109375" style="107" customWidth="1"/>
    <col min="6669" max="6670" width="6.28515625" style="107" customWidth="1"/>
    <col min="6671" max="6672" width="5.7109375" style="107" customWidth="1"/>
    <col min="6673" max="6673" width="3.85546875" style="107" customWidth="1"/>
    <col min="6674" max="6674" width="8.7109375" style="107" customWidth="1"/>
    <col min="6675" max="6676" width="4.7109375" style="107" customWidth="1"/>
    <col min="6677" max="6677" width="5.7109375" style="107" customWidth="1"/>
    <col min="6678" max="6682" width="4.7109375" style="107" customWidth="1"/>
    <col min="6683" max="6912" width="11.42578125" style="107"/>
    <col min="6913" max="6914" width="5.7109375" style="107" customWidth="1"/>
    <col min="6915" max="6915" width="3.85546875" style="107" customWidth="1"/>
    <col min="6916" max="6916" width="8.7109375" style="107" customWidth="1"/>
    <col min="6917" max="6918" width="4.7109375" style="107" customWidth="1"/>
    <col min="6919" max="6919" width="5.7109375" style="107" customWidth="1"/>
    <col min="6920" max="6924" width="4.7109375" style="107" customWidth="1"/>
    <col min="6925" max="6926" width="6.28515625" style="107" customWidth="1"/>
    <col min="6927" max="6928" width="5.7109375" style="107" customWidth="1"/>
    <col min="6929" max="6929" width="3.85546875" style="107" customWidth="1"/>
    <col min="6930" max="6930" width="8.7109375" style="107" customWidth="1"/>
    <col min="6931" max="6932" width="4.7109375" style="107" customWidth="1"/>
    <col min="6933" max="6933" width="5.7109375" style="107" customWidth="1"/>
    <col min="6934" max="6938" width="4.7109375" style="107" customWidth="1"/>
    <col min="6939" max="7168" width="11.42578125" style="107"/>
    <col min="7169" max="7170" width="5.7109375" style="107" customWidth="1"/>
    <col min="7171" max="7171" width="3.85546875" style="107" customWidth="1"/>
    <col min="7172" max="7172" width="8.7109375" style="107" customWidth="1"/>
    <col min="7173" max="7174" width="4.7109375" style="107" customWidth="1"/>
    <col min="7175" max="7175" width="5.7109375" style="107" customWidth="1"/>
    <col min="7176" max="7180" width="4.7109375" style="107" customWidth="1"/>
    <col min="7181" max="7182" width="6.28515625" style="107" customWidth="1"/>
    <col min="7183" max="7184" width="5.7109375" style="107" customWidth="1"/>
    <col min="7185" max="7185" width="3.85546875" style="107" customWidth="1"/>
    <col min="7186" max="7186" width="8.7109375" style="107" customWidth="1"/>
    <col min="7187" max="7188" width="4.7109375" style="107" customWidth="1"/>
    <col min="7189" max="7189" width="5.7109375" style="107" customWidth="1"/>
    <col min="7190" max="7194" width="4.7109375" style="107" customWidth="1"/>
    <col min="7195" max="7424" width="11.42578125" style="107"/>
    <col min="7425" max="7426" width="5.7109375" style="107" customWidth="1"/>
    <col min="7427" max="7427" width="3.85546875" style="107" customWidth="1"/>
    <col min="7428" max="7428" width="8.7109375" style="107" customWidth="1"/>
    <col min="7429" max="7430" width="4.7109375" style="107" customWidth="1"/>
    <col min="7431" max="7431" width="5.7109375" style="107" customWidth="1"/>
    <col min="7432" max="7436" width="4.7109375" style="107" customWidth="1"/>
    <col min="7437" max="7438" width="6.28515625" style="107" customWidth="1"/>
    <col min="7439" max="7440" width="5.7109375" style="107" customWidth="1"/>
    <col min="7441" max="7441" width="3.85546875" style="107" customWidth="1"/>
    <col min="7442" max="7442" width="8.7109375" style="107" customWidth="1"/>
    <col min="7443" max="7444" width="4.7109375" style="107" customWidth="1"/>
    <col min="7445" max="7445" width="5.7109375" style="107" customWidth="1"/>
    <col min="7446" max="7450" width="4.7109375" style="107" customWidth="1"/>
    <col min="7451" max="7680" width="11.42578125" style="107"/>
    <col min="7681" max="7682" width="5.7109375" style="107" customWidth="1"/>
    <col min="7683" max="7683" width="3.85546875" style="107" customWidth="1"/>
    <col min="7684" max="7684" width="8.7109375" style="107" customWidth="1"/>
    <col min="7685" max="7686" width="4.7109375" style="107" customWidth="1"/>
    <col min="7687" max="7687" width="5.7109375" style="107" customWidth="1"/>
    <col min="7688" max="7692" width="4.7109375" style="107" customWidth="1"/>
    <col min="7693" max="7694" width="6.28515625" style="107" customWidth="1"/>
    <col min="7695" max="7696" width="5.7109375" style="107" customWidth="1"/>
    <col min="7697" max="7697" width="3.85546875" style="107" customWidth="1"/>
    <col min="7698" max="7698" width="8.7109375" style="107" customWidth="1"/>
    <col min="7699" max="7700" width="4.7109375" style="107" customWidth="1"/>
    <col min="7701" max="7701" width="5.7109375" style="107" customWidth="1"/>
    <col min="7702" max="7706" width="4.7109375" style="107" customWidth="1"/>
    <col min="7707" max="7936" width="11.42578125" style="107"/>
    <col min="7937" max="7938" width="5.7109375" style="107" customWidth="1"/>
    <col min="7939" max="7939" width="3.85546875" style="107" customWidth="1"/>
    <col min="7940" max="7940" width="8.7109375" style="107" customWidth="1"/>
    <col min="7941" max="7942" width="4.7109375" style="107" customWidth="1"/>
    <col min="7943" max="7943" width="5.7109375" style="107" customWidth="1"/>
    <col min="7944" max="7948" width="4.7109375" style="107" customWidth="1"/>
    <col min="7949" max="7950" width="6.28515625" style="107" customWidth="1"/>
    <col min="7951" max="7952" width="5.7109375" style="107" customWidth="1"/>
    <col min="7953" max="7953" width="3.85546875" style="107" customWidth="1"/>
    <col min="7954" max="7954" width="8.7109375" style="107" customWidth="1"/>
    <col min="7955" max="7956" width="4.7109375" style="107" customWidth="1"/>
    <col min="7957" max="7957" width="5.7109375" style="107" customWidth="1"/>
    <col min="7958" max="7962" width="4.7109375" style="107" customWidth="1"/>
    <col min="7963" max="8192" width="11.42578125" style="107"/>
    <col min="8193" max="8194" width="5.7109375" style="107" customWidth="1"/>
    <col min="8195" max="8195" width="3.85546875" style="107" customWidth="1"/>
    <col min="8196" max="8196" width="8.7109375" style="107" customWidth="1"/>
    <col min="8197" max="8198" width="4.7109375" style="107" customWidth="1"/>
    <col min="8199" max="8199" width="5.7109375" style="107" customWidth="1"/>
    <col min="8200" max="8204" width="4.7109375" style="107" customWidth="1"/>
    <col min="8205" max="8206" width="6.28515625" style="107" customWidth="1"/>
    <col min="8207" max="8208" width="5.7109375" style="107" customWidth="1"/>
    <col min="8209" max="8209" width="3.85546875" style="107" customWidth="1"/>
    <col min="8210" max="8210" width="8.7109375" style="107" customWidth="1"/>
    <col min="8211" max="8212" width="4.7109375" style="107" customWidth="1"/>
    <col min="8213" max="8213" width="5.7109375" style="107" customWidth="1"/>
    <col min="8214" max="8218" width="4.7109375" style="107" customWidth="1"/>
    <col min="8219" max="8448" width="11.42578125" style="107"/>
    <col min="8449" max="8450" width="5.7109375" style="107" customWidth="1"/>
    <col min="8451" max="8451" width="3.85546875" style="107" customWidth="1"/>
    <col min="8452" max="8452" width="8.7109375" style="107" customWidth="1"/>
    <col min="8453" max="8454" width="4.7109375" style="107" customWidth="1"/>
    <col min="8455" max="8455" width="5.7109375" style="107" customWidth="1"/>
    <col min="8456" max="8460" width="4.7109375" style="107" customWidth="1"/>
    <col min="8461" max="8462" width="6.28515625" style="107" customWidth="1"/>
    <col min="8463" max="8464" width="5.7109375" style="107" customWidth="1"/>
    <col min="8465" max="8465" width="3.85546875" style="107" customWidth="1"/>
    <col min="8466" max="8466" width="8.7109375" style="107" customWidth="1"/>
    <col min="8467" max="8468" width="4.7109375" style="107" customWidth="1"/>
    <col min="8469" max="8469" width="5.7109375" style="107" customWidth="1"/>
    <col min="8470" max="8474" width="4.7109375" style="107" customWidth="1"/>
    <col min="8475" max="8704" width="11.42578125" style="107"/>
    <col min="8705" max="8706" width="5.7109375" style="107" customWidth="1"/>
    <col min="8707" max="8707" width="3.85546875" style="107" customWidth="1"/>
    <col min="8708" max="8708" width="8.7109375" style="107" customWidth="1"/>
    <col min="8709" max="8710" width="4.7109375" style="107" customWidth="1"/>
    <col min="8711" max="8711" width="5.7109375" style="107" customWidth="1"/>
    <col min="8712" max="8716" width="4.7109375" style="107" customWidth="1"/>
    <col min="8717" max="8718" width="6.28515625" style="107" customWidth="1"/>
    <col min="8719" max="8720" width="5.7109375" style="107" customWidth="1"/>
    <col min="8721" max="8721" width="3.85546875" style="107" customWidth="1"/>
    <col min="8722" max="8722" width="8.7109375" style="107" customWidth="1"/>
    <col min="8723" max="8724" width="4.7109375" style="107" customWidth="1"/>
    <col min="8725" max="8725" width="5.7109375" style="107" customWidth="1"/>
    <col min="8726" max="8730" width="4.7109375" style="107" customWidth="1"/>
    <col min="8731" max="8960" width="11.42578125" style="107"/>
    <col min="8961" max="8962" width="5.7109375" style="107" customWidth="1"/>
    <col min="8963" max="8963" width="3.85546875" style="107" customWidth="1"/>
    <col min="8964" max="8964" width="8.7109375" style="107" customWidth="1"/>
    <col min="8965" max="8966" width="4.7109375" style="107" customWidth="1"/>
    <col min="8967" max="8967" width="5.7109375" style="107" customWidth="1"/>
    <col min="8968" max="8972" width="4.7109375" style="107" customWidth="1"/>
    <col min="8973" max="8974" width="6.28515625" style="107" customWidth="1"/>
    <col min="8975" max="8976" width="5.7109375" style="107" customWidth="1"/>
    <col min="8977" max="8977" width="3.85546875" style="107" customWidth="1"/>
    <col min="8978" max="8978" width="8.7109375" style="107" customWidth="1"/>
    <col min="8979" max="8980" width="4.7109375" style="107" customWidth="1"/>
    <col min="8981" max="8981" width="5.7109375" style="107" customWidth="1"/>
    <col min="8982" max="8986" width="4.7109375" style="107" customWidth="1"/>
    <col min="8987" max="9216" width="11.42578125" style="107"/>
    <col min="9217" max="9218" width="5.7109375" style="107" customWidth="1"/>
    <col min="9219" max="9219" width="3.85546875" style="107" customWidth="1"/>
    <col min="9220" max="9220" width="8.7109375" style="107" customWidth="1"/>
    <col min="9221" max="9222" width="4.7109375" style="107" customWidth="1"/>
    <col min="9223" max="9223" width="5.7109375" style="107" customWidth="1"/>
    <col min="9224" max="9228" width="4.7109375" style="107" customWidth="1"/>
    <col min="9229" max="9230" width="6.28515625" style="107" customWidth="1"/>
    <col min="9231" max="9232" width="5.7109375" style="107" customWidth="1"/>
    <col min="9233" max="9233" width="3.85546875" style="107" customWidth="1"/>
    <col min="9234" max="9234" width="8.7109375" style="107" customWidth="1"/>
    <col min="9235" max="9236" width="4.7109375" style="107" customWidth="1"/>
    <col min="9237" max="9237" width="5.7109375" style="107" customWidth="1"/>
    <col min="9238" max="9242" width="4.7109375" style="107" customWidth="1"/>
    <col min="9243" max="9472" width="11.42578125" style="107"/>
    <col min="9473" max="9474" width="5.7109375" style="107" customWidth="1"/>
    <col min="9475" max="9475" width="3.85546875" style="107" customWidth="1"/>
    <col min="9476" max="9476" width="8.7109375" style="107" customWidth="1"/>
    <col min="9477" max="9478" width="4.7109375" style="107" customWidth="1"/>
    <col min="9479" max="9479" width="5.7109375" style="107" customWidth="1"/>
    <col min="9480" max="9484" width="4.7109375" style="107" customWidth="1"/>
    <col min="9485" max="9486" width="6.28515625" style="107" customWidth="1"/>
    <col min="9487" max="9488" width="5.7109375" style="107" customWidth="1"/>
    <col min="9489" max="9489" width="3.85546875" style="107" customWidth="1"/>
    <col min="9490" max="9490" width="8.7109375" style="107" customWidth="1"/>
    <col min="9491" max="9492" width="4.7109375" style="107" customWidth="1"/>
    <col min="9493" max="9493" width="5.7109375" style="107" customWidth="1"/>
    <col min="9494" max="9498" width="4.7109375" style="107" customWidth="1"/>
    <col min="9499" max="9728" width="11.42578125" style="107"/>
    <col min="9729" max="9730" width="5.7109375" style="107" customWidth="1"/>
    <col min="9731" max="9731" width="3.85546875" style="107" customWidth="1"/>
    <col min="9732" max="9732" width="8.7109375" style="107" customWidth="1"/>
    <col min="9733" max="9734" width="4.7109375" style="107" customWidth="1"/>
    <col min="9735" max="9735" width="5.7109375" style="107" customWidth="1"/>
    <col min="9736" max="9740" width="4.7109375" style="107" customWidth="1"/>
    <col min="9741" max="9742" width="6.28515625" style="107" customWidth="1"/>
    <col min="9743" max="9744" width="5.7109375" style="107" customWidth="1"/>
    <col min="9745" max="9745" width="3.85546875" style="107" customWidth="1"/>
    <col min="9746" max="9746" width="8.7109375" style="107" customWidth="1"/>
    <col min="9747" max="9748" width="4.7109375" style="107" customWidth="1"/>
    <col min="9749" max="9749" width="5.7109375" style="107" customWidth="1"/>
    <col min="9750" max="9754" width="4.7109375" style="107" customWidth="1"/>
    <col min="9755" max="9984" width="11.42578125" style="107"/>
    <col min="9985" max="9986" width="5.7109375" style="107" customWidth="1"/>
    <col min="9987" max="9987" width="3.85546875" style="107" customWidth="1"/>
    <col min="9988" max="9988" width="8.7109375" style="107" customWidth="1"/>
    <col min="9989" max="9990" width="4.7109375" style="107" customWidth="1"/>
    <col min="9991" max="9991" width="5.7109375" style="107" customWidth="1"/>
    <col min="9992" max="9996" width="4.7109375" style="107" customWidth="1"/>
    <col min="9997" max="9998" width="6.28515625" style="107" customWidth="1"/>
    <col min="9999" max="10000" width="5.7109375" style="107" customWidth="1"/>
    <col min="10001" max="10001" width="3.85546875" style="107" customWidth="1"/>
    <col min="10002" max="10002" width="8.7109375" style="107" customWidth="1"/>
    <col min="10003" max="10004" width="4.7109375" style="107" customWidth="1"/>
    <col min="10005" max="10005" width="5.7109375" style="107" customWidth="1"/>
    <col min="10006" max="10010" width="4.7109375" style="107" customWidth="1"/>
    <col min="10011" max="10240" width="11.42578125" style="107"/>
    <col min="10241" max="10242" width="5.7109375" style="107" customWidth="1"/>
    <col min="10243" max="10243" width="3.85546875" style="107" customWidth="1"/>
    <col min="10244" max="10244" width="8.7109375" style="107" customWidth="1"/>
    <col min="10245" max="10246" width="4.7109375" style="107" customWidth="1"/>
    <col min="10247" max="10247" width="5.7109375" style="107" customWidth="1"/>
    <col min="10248" max="10252" width="4.7109375" style="107" customWidth="1"/>
    <col min="10253" max="10254" width="6.28515625" style="107" customWidth="1"/>
    <col min="10255" max="10256" width="5.7109375" style="107" customWidth="1"/>
    <col min="10257" max="10257" width="3.85546875" style="107" customWidth="1"/>
    <col min="10258" max="10258" width="8.7109375" style="107" customWidth="1"/>
    <col min="10259" max="10260" width="4.7109375" style="107" customWidth="1"/>
    <col min="10261" max="10261" width="5.7109375" style="107" customWidth="1"/>
    <col min="10262" max="10266" width="4.7109375" style="107" customWidth="1"/>
    <col min="10267" max="10496" width="11.42578125" style="107"/>
    <col min="10497" max="10498" width="5.7109375" style="107" customWidth="1"/>
    <col min="10499" max="10499" width="3.85546875" style="107" customWidth="1"/>
    <col min="10500" max="10500" width="8.7109375" style="107" customWidth="1"/>
    <col min="10501" max="10502" width="4.7109375" style="107" customWidth="1"/>
    <col min="10503" max="10503" width="5.7109375" style="107" customWidth="1"/>
    <col min="10504" max="10508" width="4.7109375" style="107" customWidth="1"/>
    <col min="10509" max="10510" width="6.28515625" style="107" customWidth="1"/>
    <col min="10511" max="10512" width="5.7109375" style="107" customWidth="1"/>
    <col min="10513" max="10513" width="3.85546875" style="107" customWidth="1"/>
    <col min="10514" max="10514" width="8.7109375" style="107" customWidth="1"/>
    <col min="10515" max="10516" width="4.7109375" style="107" customWidth="1"/>
    <col min="10517" max="10517" width="5.7109375" style="107" customWidth="1"/>
    <col min="10518" max="10522" width="4.7109375" style="107" customWidth="1"/>
    <col min="10523" max="10752" width="11.42578125" style="107"/>
    <col min="10753" max="10754" width="5.7109375" style="107" customWidth="1"/>
    <col min="10755" max="10755" width="3.85546875" style="107" customWidth="1"/>
    <col min="10756" max="10756" width="8.7109375" style="107" customWidth="1"/>
    <col min="10757" max="10758" width="4.7109375" style="107" customWidth="1"/>
    <col min="10759" max="10759" width="5.7109375" style="107" customWidth="1"/>
    <col min="10760" max="10764" width="4.7109375" style="107" customWidth="1"/>
    <col min="10765" max="10766" width="6.28515625" style="107" customWidth="1"/>
    <col min="10767" max="10768" width="5.7109375" style="107" customWidth="1"/>
    <col min="10769" max="10769" width="3.85546875" style="107" customWidth="1"/>
    <col min="10770" max="10770" width="8.7109375" style="107" customWidth="1"/>
    <col min="10771" max="10772" width="4.7109375" style="107" customWidth="1"/>
    <col min="10773" max="10773" width="5.7109375" style="107" customWidth="1"/>
    <col min="10774" max="10778" width="4.7109375" style="107" customWidth="1"/>
    <col min="10779" max="11008" width="11.42578125" style="107"/>
    <col min="11009" max="11010" width="5.7109375" style="107" customWidth="1"/>
    <col min="11011" max="11011" width="3.85546875" style="107" customWidth="1"/>
    <col min="11012" max="11012" width="8.7109375" style="107" customWidth="1"/>
    <col min="11013" max="11014" width="4.7109375" style="107" customWidth="1"/>
    <col min="11015" max="11015" width="5.7109375" style="107" customWidth="1"/>
    <col min="11016" max="11020" width="4.7109375" style="107" customWidth="1"/>
    <col min="11021" max="11022" width="6.28515625" style="107" customWidth="1"/>
    <col min="11023" max="11024" width="5.7109375" style="107" customWidth="1"/>
    <col min="11025" max="11025" width="3.85546875" style="107" customWidth="1"/>
    <col min="11026" max="11026" width="8.7109375" style="107" customWidth="1"/>
    <col min="11027" max="11028" width="4.7109375" style="107" customWidth="1"/>
    <col min="11029" max="11029" width="5.7109375" style="107" customWidth="1"/>
    <col min="11030" max="11034" width="4.7109375" style="107" customWidth="1"/>
    <col min="11035" max="11264" width="11.42578125" style="107"/>
    <col min="11265" max="11266" width="5.7109375" style="107" customWidth="1"/>
    <col min="11267" max="11267" width="3.85546875" style="107" customWidth="1"/>
    <col min="11268" max="11268" width="8.7109375" style="107" customWidth="1"/>
    <col min="11269" max="11270" width="4.7109375" style="107" customWidth="1"/>
    <col min="11271" max="11271" width="5.7109375" style="107" customWidth="1"/>
    <col min="11272" max="11276" width="4.7109375" style="107" customWidth="1"/>
    <col min="11277" max="11278" width="6.28515625" style="107" customWidth="1"/>
    <col min="11279" max="11280" width="5.7109375" style="107" customWidth="1"/>
    <col min="11281" max="11281" width="3.85546875" style="107" customWidth="1"/>
    <col min="11282" max="11282" width="8.7109375" style="107" customWidth="1"/>
    <col min="11283" max="11284" width="4.7109375" style="107" customWidth="1"/>
    <col min="11285" max="11285" width="5.7109375" style="107" customWidth="1"/>
    <col min="11286" max="11290" width="4.7109375" style="107" customWidth="1"/>
    <col min="11291" max="11520" width="11.42578125" style="107"/>
    <col min="11521" max="11522" width="5.7109375" style="107" customWidth="1"/>
    <col min="11523" max="11523" width="3.85546875" style="107" customWidth="1"/>
    <col min="11524" max="11524" width="8.7109375" style="107" customWidth="1"/>
    <col min="11525" max="11526" width="4.7109375" style="107" customWidth="1"/>
    <col min="11527" max="11527" width="5.7109375" style="107" customWidth="1"/>
    <col min="11528" max="11532" width="4.7109375" style="107" customWidth="1"/>
    <col min="11533" max="11534" width="6.28515625" style="107" customWidth="1"/>
    <col min="11535" max="11536" width="5.7109375" style="107" customWidth="1"/>
    <col min="11537" max="11537" width="3.85546875" style="107" customWidth="1"/>
    <col min="11538" max="11538" width="8.7109375" style="107" customWidth="1"/>
    <col min="11539" max="11540" width="4.7109375" style="107" customWidth="1"/>
    <col min="11541" max="11541" width="5.7109375" style="107" customWidth="1"/>
    <col min="11542" max="11546" width="4.7109375" style="107" customWidth="1"/>
    <col min="11547" max="11776" width="11.42578125" style="107"/>
    <col min="11777" max="11778" width="5.7109375" style="107" customWidth="1"/>
    <col min="11779" max="11779" width="3.85546875" style="107" customWidth="1"/>
    <col min="11780" max="11780" width="8.7109375" style="107" customWidth="1"/>
    <col min="11781" max="11782" width="4.7109375" style="107" customWidth="1"/>
    <col min="11783" max="11783" width="5.7109375" style="107" customWidth="1"/>
    <col min="11784" max="11788" width="4.7109375" style="107" customWidth="1"/>
    <col min="11789" max="11790" width="6.28515625" style="107" customWidth="1"/>
    <col min="11791" max="11792" width="5.7109375" style="107" customWidth="1"/>
    <col min="11793" max="11793" width="3.85546875" style="107" customWidth="1"/>
    <col min="11794" max="11794" width="8.7109375" style="107" customWidth="1"/>
    <col min="11795" max="11796" width="4.7109375" style="107" customWidth="1"/>
    <col min="11797" max="11797" width="5.7109375" style="107" customWidth="1"/>
    <col min="11798" max="11802" width="4.7109375" style="107" customWidth="1"/>
    <col min="11803" max="12032" width="11.42578125" style="107"/>
    <col min="12033" max="12034" width="5.7109375" style="107" customWidth="1"/>
    <col min="12035" max="12035" width="3.85546875" style="107" customWidth="1"/>
    <col min="12036" max="12036" width="8.7109375" style="107" customWidth="1"/>
    <col min="12037" max="12038" width="4.7109375" style="107" customWidth="1"/>
    <col min="12039" max="12039" width="5.7109375" style="107" customWidth="1"/>
    <col min="12040" max="12044" width="4.7109375" style="107" customWidth="1"/>
    <col min="12045" max="12046" width="6.28515625" style="107" customWidth="1"/>
    <col min="12047" max="12048" width="5.7109375" style="107" customWidth="1"/>
    <col min="12049" max="12049" width="3.85546875" style="107" customWidth="1"/>
    <col min="12050" max="12050" width="8.7109375" style="107" customWidth="1"/>
    <col min="12051" max="12052" width="4.7109375" style="107" customWidth="1"/>
    <col min="12053" max="12053" width="5.7109375" style="107" customWidth="1"/>
    <col min="12054" max="12058" width="4.7109375" style="107" customWidth="1"/>
    <col min="12059" max="12288" width="11.42578125" style="107"/>
    <col min="12289" max="12290" width="5.7109375" style="107" customWidth="1"/>
    <col min="12291" max="12291" width="3.85546875" style="107" customWidth="1"/>
    <col min="12292" max="12292" width="8.7109375" style="107" customWidth="1"/>
    <col min="12293" max="12294" width="4.7109375" style="107" customWidth="1"/>
    <col min="12295" max="12295" width="5.7109375" style="107" customWidth="1"/>
    <col min="12296" max="12300" width="4.7109375" style="107" customWidth="1"/>
    <col min="12301" max="12302" width="6.28515625" style="107" customWidth="1"/>
    <col min="12303" max="12304" width="5.7109375" style="107" customWidth="1"/>
    <col min="12305" max="12305" width="3.85546875" style="107" customWidth="1"/>
    <col min="12306" max="12306" width="8.7109375" style="107" customWidth="1"/>
    <col min="12307" max="12308" width="4.7109375" style="107" customWidth="1"/>
    <col min="12309" max="12309" width="5.7109375" style="107" customWidth="1"/>
    <col min="12310" max="12314" width="4.7109375" style="107" customWidth="1"/>
    <col min="12315" max="12544" width="11.42578125" style="107"/>
    <col min="12545" max="12546" width="5.7109375" style="107" customWidth="1"/>
    <col min="12547" max="12547" width="3.85546875" style="107" customWidth="1"/>
    <col min="12548" max="12548" width="8.7109375" style="107" customWidth="1"/>
    <col min="12549" max="12550" width="4.7109375" style="107" customWidth="1"/>
    <col min="12551" max="12551" width="5.7109375" style="107" customWidth="1"/>
    <col min="12552" max="12556" width="4.7109375" style="107" customWidth="1"/>
    <col min="12557" max="12558" width="6.28515625" style="107" customWidth="1"/>
    <col min="12559" max="12560" width="5.7109375" style="107" customWidth="1"/>
    <col min="12561" max="12561" width="3.85546875" style="107" customWidth="1"/>
    <col min="12562" max="12562" width="8.7109375" style="107" customWidth="1"/>
    <col min="12563" max="12564" width="4.7109375" style="107" customWidth="1"/>
    <col min="12565" max="12565" width="5.7109375" style="107" customWidth="1"/>
    <col min="12566" max="12570" width="4.7109375" style="107" customWidth="1"/>
    <col min="12571" max="12800" width="11.42578125" style="107"/>
    <col min="12801" max="12802" width="5.7109375" style="107" customWidth="1"/>
    <col min="12803" max="12803" width="3.85546875" style="107" customWidth="1"/>
    <col min="12804" max="12804" width="8.7109375" style="107" customWidth="1"/>
    <col min="12805" max="12806" width="4.7109375" style="107" customWidth="1"/>
    <col min="12807" max="12807" width="5.7109375" style="107" customWidth="1"/>
    <col min="12808" max="12812" width="4.7109375" style="107" customWidth="1"/>
    <col min="12813" max="12814" width="6.28515625" style="107" customWidth="1"/>
    <col min="12815" max="12816" width="5.7109375" style="107" customWidth="1"/>
    <col min="12817" max="12817" width="3.85546875" style="107" customWidth="1"/>
    <col min="12818" max="12818" width="8.7109375" style="107" customWidth="1"/>
    <col min="12819" max="12820" width="4.7109375" style="107" customWidth="1"/>
    <col min="12821" max="12821" width="5.7109375" style="107" customWidth="1"/>
    <col min="12822" max="12826" width="4.7109375" style="107" customWidth="1"/>
    <col min="12827" max="13056" width="11.42578125" style="107"/>
    <col min="13057" max="13058" width="5.7109375" style="107" customWidth="1"/>
    <col min="13059" max="13059" width="3.85546875" style="107" customWidth="1"/>
    <col min="13060" max="13060" width="8.7109375" style="107" customWidth="1"/>
    <col min="13061" max="13062" width="4.7109375" style="107" customWidth="1"/>
    <col min="13063" max="13063" width="5.7109375" style="107" customWidth="1"/>
    <col min="13064" max="13068" width="4.7109375" style="107" customWidth="1"/>
    <col min="13069" max="13070" width="6.28515625" style="107" customWidth="1"/>
    <col min="13071" max="13072" width="5.7109375" style="107" customWidth="1"/>
    <col min="13073" max="13073" width="3.85546875" style="107" customWidth="1"/>
    <col min="13074" max="13074" width="8.7109375" style="107" customWidth="1"/>
    <col min="13075" max="13076" width="4.7109375" style="107" customWidth="1"/>
    <col min="13077" max="13077" width="5.7109375" style="107" customWidth="1"/>
    <col min="13078" max="13082" width="4.7109375" style="107" customWidth="1"/>
    <col min="13083" max="13312" width="11.42578125" style="107"/>
    <col min="13313" max="13314" width="5.7109375" style="107" customWidth="1"/>
    <col min="13315" max="13315" width="3.85546875" style="107" customWidth="1"/>
    <col min="13316" max="13316" width="8.7109375" style="107" customWidth="1"/>
    <col min="13317" max="13318" width="4.7109375" style="107" customWidth="1"/>
    <col min="13319" max="13319" width="5.7109375" style="107" customWidth="1"/>
    <col min="13320" max="13324" width="4.7109375" style="107" customWidth="1"/>
    <col min="13325" max="13326" width="6.28515625" style="107" customWidth="1"/>
    <col min="13327" max="13328" width="5.7109375" style="107" customWidth="1"/>
    <col min="13329" max="13329" width="3.85546875" style="107" customWidth="1"/>
    <col min="13330" max="13330" width="8.7109375" style="107" customWidth="1"/>
    <col min="13331" max="13332" width="4.7109375" style="107" customWidth="1"/>
    <col min="13333" max="13333" width="5.7109375" style="107" customWidth="1"/>
    <col min="13334" max="13338" width="4.7109375" style="107" customWidth="1"/>
    <col min="13339" max="13568" width="11.42578125" style="107"/>
    <col min="13569" max="13570" width="5.7109375" style="107" customWidth="1"/>
    <col min="13571" max="13571" width="3.85546875" style="107" customWidth="1"/>
    <col min="13572" max="13572" width="8.7109375" style="107" customWidth="1"/>
    <col min="13573" max="13574" width="4.7109375" style="107" customWidth="1"/>
    <col min="13575" max="13575" width="5.7109375" style="107" customWidth="1"/>
    <col min="13576" max="13580" width="4.7109375" style="107" customWidth="1"/>
    <col min="13581" max="13582" width="6.28515625" style="107" customWidth="1"/>
    <col min="13583" max="13584" width="5.7109375" style="107" customWidth="1"/>
    <col min="13585" max="13585" width="3.85546875" style="107" customWidth="1"/>
    <col min="13586" max="13586" width="8.7109375" style="107" customWidth="1"/>
    <col min="13587" max="13588" width="4.7109375" style="107" customWidth="1"/>
    <col min="13589" max="13589" width="5.7109375" style="107" customWidth="1"/>
    <col min="13590" max="13594" width="4.7109375" style="107" customWidth="1"/>
    <col min="13595" max="13824" width="11.42578125" style="107"/>
    <col min="13825" max="13826" width="5.7109375" style="107" customWidth="1"/>
    <col min="13827" max="13827" width="3.85546875" style="107" customWidth="1"/>
    <col min="13828" max="13828" width="8.7109375" style="107" customWidth="1"/>
    <col min="13829" max="13830" width="4.7109375" style="107" customWidth="1"/>
    <col min="13831" max="13831" width="5.7109375" style="107" customWidth="1"/>
    <col min="13832" max="13836" width="4.7109375" style="107" customWidth="1"/>
    <col min="13837" max="13838" width="6.28515625" style="107" customWidth="1"/>
    <col min="13839" max="13840" width="5.7109375" style="107" customWidth="1"/>
    <col min="13841" max="13841" width="3.85546875" style="107" customWidth="1"/>
    <col min="13842" max="13842" width="8.7109375" style="107" customWidth="1"/>
    <col min="13843" max="13844" width="4.7109375" style="107" customWidth="1"/>
    <col min="13845" max="13845" width="5.7109375" style="107" customWidth="1"/>
    <col min="13846" max="13850" width="4.7109375" style="107" customWidth="1"/>
    <col min="13851" max="14080" width="11.42578125" style="107"/>
    <col min="14081" max="14082" width="5.7109375" style="107" customWidth="1"/>
    <col min="14083" max="14083" width="3.85546875" style="107" customWidth="1"/>
    <col min="14084" max="14084" width="8.7109375" style="107" customWidth="1"/>
    <col min="14085" max="14086" width="4.7109375" style="107" customWidth="1"/>
    <col min="14087" max="14087" width="5.7109375" style="107" customWidth="1"/>
    <col min="14088" max="14092" width="4.7109375" style="107" customWidth="1"/>
    <col min="14093" max="14094" width="6.28515625" style="107" customWidth="1"/>
    <col min="14095" max="14096" width="5.7109375" style="107" customWidth="1"/>
    <col min="14097" max="14097" width="3.85546875" style="107" customWidth="1"/>
    <col min="14098" max="14098" width="8.7109375" style="107" customWidth="1"/>
    <col min="14099" max="14100" width="4.7109375" style="107" customWidth="1"/>
    <col min="14101" max="14101" width="5.7109375" style="107" customWidth="1"/>
    <col min="14102" max="14106" width="4.7109375" style="107" customWidth="1"/>
    <col min="14107" max="14336" width="11.42578125" style="107"/>
    <col min="14337" max="14338" width="5.7109375" style="107" customWidth="1"/>
    <col min="14339" max="14339" width="3.85546875" style="107" customWidth="1"/>
    <col min="14340" max="14340" width="8.7109375" style="107" customWidth="1"/>
    <col min="14341" max="14342" width="4.7109375" style="107" customWidth="1"/>
    <col min="14343" max="14343" width="5.7109375" style="107" customWidth="1"/>
    <col min="14344" max="14348" width="4.7109375" style="107" customWidth="1"/>
    <col min="14349" max="14350" width="6.28515625" style="107" customWidth="1"/>
    <col min="14351" max="14352" width="5.7109375" style="107" customWidth="1"/>
    <col min="14353" max="14353" width="3.85546875" style="107" customWidth="1"/>
    <col min="14354" max="14354" width="8.7109375" style="107" customWidth="1"/>
    <col min="14355" max="14356" width="4.7109375" style="107" customWidth="1"/>
    <col min="14357" max="14357" width="5.7109375" style="107" customWidth="1"/>
    <col min="14358" max="14362" width="4.7109375" style="107" customWidth="1"/>
    <col min="14363" max="14592" width="11.42578125" style="107"/>
    <col min="14593" max="14594" width="5.7109375" style="107" customWidth="1"/>
    <col min="14595" max="14595" width="3.85546875" style="107" customWidth="1"/>
    <col min="14596" max="14596" width="8.7109375" style="107" customWidth="1"/>
    <col min="14597" max="14598" width="4.7109375" style="107" customWidth="1"/>
    <col min="14599" max="14599" width="5.7109375" style="107" customWidth="1"/>
    <col min="14600" max="14604" width="4.7109375" style="107" customWidth="1"/>
    <col min="14605" max="14606" width="6.28515625" style="107" customWidth="1"/>
    <col min="14607" max="14608" width="5.7109375" style="107" customWidth="1"/>
    <col min="14609" max="14609" width="3.85546875" style="107" customWidth="1"/>
    <col min="14610" max="14610" width="8.7109375" style="107" customWidth="1"/>
    <col min="14611" max="14612" width="4.7109375" style="107" customWidth="1"/>
    <col min="14613" max="14613" width="5.7109375" style="107" customWidth="1"/>
    <col min="14614" max="14618" width="4.7109375" style="107" customWidth="1"/>
    <col min="14619" max="14848" width="11.42578125" style="107"/>
    <col min="14849" max="14850" width="5.7109375" style="107" customWidth="1"/>
    <col min="14851" max="14851" width="3.85546875" style="107" customWidth="1"/>
    <col min="14852" max="14852" width="8.7109375" style="107" customWidth="1"/>
    <col min="14853" max="14854" width="4.7109375" style="107" customWidth="1"/>
    <col min="14855" max="14855" width="5.7109375" style="107" customWidth="1"/>
    <col min="14856" max="14860" width="4.7109375" style="107" customWidth="1"/>
    <col min="14861" max="14862" width="6.28515625" style="107" customWidth="1"/>
    <col min="14863" max="14864" width="5.7109375" style="107" customWidth="1"/>
    <col min="14865" max="14865" width="3.85546875" style="107" customWidth="1"/>
    <col min="14866" max="14866" width="8.7109375" style="107" customWidth="1"/>
    <col min="14867" max="14868" width="4.7109375" style="107" customWidth="1"/>
    <col min="14869" max="14869" width="5.7109375" style="107" customWidth="1"/>
    <col min="14870" max="14874" width="4.7109375" style="107" customWidth="1"/>
    <col min="14875" max="15104" width="11.42578125" style="107"/>
    <col min="15105" max="15106" width="5.7109375" style="107" customWidth="1"/>
    <col min="15107" max="15107" width="3.85546875" style="107" customWidth="1"/>
    <col min="15108" max="15108" width="8.7109375" style="107" customWidth="1"/>
    <col min="15109" max="15110" width="4.7109375" style="107" customWidth="1"/>
    <col min="15111" max="15111" width="5.7109375" style="107" customWidth="1"/>
    <col min="15112" max="15116" width="4.7109375" style="107" customWidth="1"/>
    <col min="15117" max="15118" width="6.28515625" style="107" customWidth="1"/>
    <col min="15119" max="15120" width="5.7109375" style="107" customWidth="1"/>
    <col min="15121" max="15121" width="3.85546875" style="107" customWidth="1"/>
    <col min="15122" max="15122" width="8.7109375" style="107" customWidth="1"/>
    <col min="15123" max="15124" width="4.7109375" style="107" customWidth="1"/>
    <col min="15125" max="15125" width="5.7109375" style="107" customWidth="1"/>
    <col min="15126" max="15130" width="4.7109375" style="107" customWidth="1"/>
    <col min="15131" max="15360" width="11.42578125" style="107"/>
    <col min="15361" max="15362" width="5.7109375" style="107" customWidth="1"/>
    <col min="15363" max="15363" width="3.85546875" style="107" customWidth="1"/>
    <col min="15364" max="15364" width="8.7109375" style="107" customWidth="1"/>
    <col min="15365" max="15366" width="4.7109375" style="107" customWidth="1"/>
    <col min="15367" max="15367" width="5.7109375" style="107" customWidth="1"/>
    <col min="15368" max="15372" width="4.7109375" style="107" customWidth="1"/>
    <col min="15373" max="15374" width="6.28515625" style="107" customWidth="1"/>
    <col min="15375" max="15376" width="5.7109375" style="107" customWidth="1"/>
    <col min="15377" max="15377" width="3.85546875" style="107" customWidth="1"/>
    <col min="15378" max="15378" width="8.7109375" style="107" customWidth="1"/>
    <col min="15379" max="15380" width="4.7109375" style="107" customWidth="1"/>
    <col min="15381" max="15381" width="5.7109375" style="107" customWidth="1"/>
    <col min="15382" max="15386" width="4.7109375" style="107" customWidth="1"/>
    <col min="15387" max="15616" width="11.42578125" style="107"/>
    <col min="15617" max="15618" width="5.7109375" style="107" customWidth="1"/>
    <col min="15619" max="15619" width="3.85546875" style="107" customWidth="1"/>
    <col min="15620" max="15620" width="8.7109375" style="107" customWidth="1"/>
    <col min="15621" max="15622" width="4.7109375" style="107" customWidth="1"/>
    <col min="15623" max="15623" width="5.7109375" style="107" customWidth="1"/>
    <col min="15624" max="15628" width="4.7109375" style="107" customWidth="1"/>
    <col min="15629" max="15630" width="6.28515625" style="107" customWidth="1"/>
    <col min="15631" max="15632" width="5.7109375" style="107" customWidth="1"/>
    <col min="15633" max="15633" width="3.85546875" style="107" customWidth="1"/>
    <col min="15634" max="15634" width="8.7109375" style="107" customWidth="1"/>
    <col min="15635" max="15636" width="4.7109375" style="107" customWidth="1"/>
    <col min="15637" max="15637" width="5.7109375" style="107" customWidth="1"/>
    <col min="15638" max="15642" width="4.7109375" style="107" customWidth="1"/>
    <col min="15643" max="15872" width="11.42578125" style="107"/>
    <col min="15873" max="15874" width="5.7109375" style="107" customWidth="1"/>
    <col min="15875" max="15875" width="3.85546875" style="107" customWidth="1"/>
    <col min="15876" max="15876" width="8.7109375" style="107" customWidth="1"/>
    <col min="15877" max="15878" width="4.7109375" style="107" customWidth="1"/>
    <col min="15879" max="15879" width="5.7109375" style="107" customWidth="1"/>
    <col min="15880" max="15884" width="4.7109375" style="107" customWidth="1"/>
    <col min="15885" max="15886" width="6.28515625" style="107" customWidth="1"/>
    <col min="15887" max="15888" width="5.7109375" style="107" customWidth="1"/>
    <col min="15889" max="15889" width="3.85546875" style="107" customWidth="1"/>
    <col min="15890" max="15890" width="8.7109375" style="107" customWidth="1"/>
    <col min="15891" max="15892" width="4.7109375" style="107" customWidth="1"/>
    <col min="15893" max="15893" width="5.7109375" style="107" customWidth="1"/>
    <col min="15894" max="15898" width="4.7109375" style="107" customWidth="1"/>
    <col min="15899" max="16128" width="11.42578125" style="107"/>
    <col min="16129" max="16130" width="5.7109375" style="107" customWidth="1"/>
    <col min="16131" max="16131" width="3.85546875" style="107" customWidth="1"/>
    <col min="16132" max="16132" width="8.7109375" style="107" customWidth="1"/>
    <col min="16133" max="16134" width="4.7109375" style="107" customWidth="1"/>
    <col min="16135" max="16135" width="5.7109375" style="107" customWidth="1"/>
    <col min="16136" max="16140" width="4.7109375" style="107" customWidth="1"/>
    <col min="16141" max="16142" width="6.28515625" style="107" customWidth="1"/>
    <col min="16143" max="16144" width="5.7109375" style="107" customWidth="1"/>
    <col min="16145" max="16145" width="3.85546875" style="107" customWidth="1"/>
    <col min="16146" max="16146" width="8.7109375" style="107" customWidth="1"/>
    <col min="16147" max="16148" width="4.7109375" style="107" customWidth="1"/>
    <col min="16149" max="16149" width="5.7109375" style="107" customWidth="1"/>
    <col min="16150" max="16154" width="4.7109375" style="107" customWidth="1"/>
    <col min="16155" max="16384" width="11.42578125" style="107"/>
  </cols>
  <sheetData>
    <row r="1" spans="1:17" ht="21" customHeight="1" x14ac:dyDescent="0.2">
      <c r="A1" s="183" t="str">
        <f>"Die "&amp;$B$18&amp;" wird freundlich unterstützt von:"</f>
        <v>Die   4-Serien-Liga wird freundlich unterstützt von:</v>
      </c>
      <c r="M1" s="224"/>
      <c r="N1" s="225"/>
      <c r="O1" s="183" t="str">
        <f>"Die "&amp;$B$18&amp;" wird freundlich unterstützt von:"</f>
        <v>Die   4-Serien-Liga wird freundlich unterstützt von:</v>
      </c>
    </row>
    <row r="2" spans="1:17" ht="18" customHeight="1" x14ac:dyDescent="0.25">
      <c r="A2" s="159"/>
      <c r="N2" s="225"/>
      <c r="O2" s="159"/>
    </row>
    <row r="3" spans="1:17" ht="18" customHeight="1" x14ac:dyDescent="0.25">
      <c r="A3" s="226"/>
      <c r="N3" s="225"/>
      <c r="O3" s="159"/>
    </row>
    <row r="4" spans="1:17" ht="18" customHeight="1" x14ac:dyDescent="0.25">
      <c r="A4" s="159"/>
      <c r="N4" s="225"/>
      <c r="O4" s="159"/>
    </row>
    <row r="5" spans="1:17" ht="18" customHeight="1" x14ac:dyDescent="0.25">
      <c r="A5" s="159"/>
      <c r="N5" s="225"/>
      <c r="O5" s="159"/>
    </row>
    <row r="6" spans="1:17" ht="18" customHeight="1" x14ac:dyDescent="0.25">
      <c r="A6" s="159"/>
      <c r="N6" s="225"/>
      <c r="O6" s="159"/>
    </row>
    <row r="7" spans="1:17" ht="18" customHeight="1" x14ac:dyDescent="0.25">
      <c r="A7" s="159"/>
      <c r="N7" s="225"/>
      <c r="O7" s="159"/>
    </row>
    <row r="8" spans="1:17" ht="18" customHeight="1" x14ac:dyDescent="0.25">
      <c r="A8" s="159"/>
      <c r="N8" s="225"/>
      <c r="O8" s="159"/>
    </row>
    <row r="9" spans="1:17" ht="18" customHeight="1" x14ac:dyDescent="0.25">
      <c r="A9" s="159"/>
      <c r="N9" s="225"/>
      <c r="O9" s="159"/>
    </row>
    <row r="10" spans="1:17" ht="18" customHeight="1" x14ac:dyDescent="0.2">
      <c r="A10" s="11"/>
      <c r="B10" s="227"/>
      <c r="C10" s="227"/>
      <c r="M10" s="206"/>
      <c r="N10" s="146"/>
      <c r="O10" s="11"/>
      <c r="P10" s="227"/>
      <c r="Q10" s="227"/>
    </row>
    <row r="11" spans="1:17" ht="18" customHeight="1" x14ac:dyDescent="0.2">
      <c r="A11" s="11"/>
      <c r="B11" s="227"/>
      <c r="C11" s="227"/>
      <c r="M11" s="206"/>
      <c r="N11" s="146"/>
      <c r="O11" s="11"/>
      <c r="P11" s="227"/>
      <c r="Q11" s="227"/>
    </row>
    <row r="12" spans="1:17" ht="18" customHeight="1" x14ac:dyDescent="0.2">
      <c r="A12" s="11"/>
      <c r="B12" s="227"/>
      <c r="C12" s="227"/>
      <c r="M12" s="206"/>
      <c r="N12" s="146"/>
      <c r="O12" s="11"/>
      <c r="P12" s="227"/>
      <c r="Q12" s="227"/>
    </row>
    <row r="13" spans="1:17" ht="18" customHeight="1" x14ac:dyDescent="0.2">
      <c r="A13" s="11"/>
      <c r="B13" s="227"/>
      <c r="C13" s="227"/>
      <c r="M13" s="206"/>
      <c r="N13" s="146"/>
      <c r="O13" s="11"/>
      <c r="P13" s="227"/>
      <c r="Q13" s="227"/>
    </row>
    <row r="14" spans="1:17" ht="18" customHeight="1" x14ac:dyDescent="0.25">
      <c r="A14" s="159"/>
      <c r="N14" s="225"/>
      <c r="O14" s="159"/>
    </row>
    <row r="15" spans="1:17" ht="18" customHeight="1" x14ac:dyDescent="0.25">
      <c r="A15" s="159"/>
      <c r="N15" s="225"/>
      <c r="O15" s="159"/>
    </row>
    <row r="16" spans="1:17" ht="18" customHeight="1" x14ac:dyDescent="0.25">
      <c r="A16" s="159"/>
      <c r="N16" s="225"/>
      <c r="O16" s="159"/>
    </row>
    <row r="17" spans="1:26" ht="18" customHeight="1" x14ac:dyDescent="0.25">
      <c r="A17" s="159"/>
      <c r="N17" s="225"/>
      <c r="O17" s="159"/>
    </row>
    <row r="18" spans="1:26" ht="24" customHeight="1" x14ac:dyDescent="0.2">
      <c r="A18" s="220"/>
      <c r="B18" s="264" t="str">
        <f>VORNE_20S!B1</f>
        <v xml:space="preserve">  4-Serien-Liga</v>
      </c>
      <c r="C18" s="264"/>
      <c r="D18" s="264"/>
      <c r="E18" s="264"/>
      <c r="F18" s="264"/>
      <c r="G18" s="264"/>
      <c r="H18" s="264"/>
      <c r="I18" s="264"/>
      <c r="J18" s="260">
        <f>VORNE_20S!J1</f>
        <v>2023</v>
      </c>
      <c r="K18" s="260"/>
      <c r="L18" s="260"/>
      <c r="M18" s="150" t="str">
        <f>'20S 5-6'!M1</f>
        <v>A</v>
      </c>
      <c r="N18" s="151">
        <f>'20S 5-6'!O1</f>
        <v>2</v>
      </c>
      <c r="O18" s="220"/>
      <c r="P18" s="258" t="str">
        <f>$B$18</f>
        <v xml:space="preserve">  4-Serien-Liga</v>
      </c>
      <c r="Q18" s="258"/>
      <c r="R18" s="258"/>
      <c r="S18" s="258"/>
      <c r="T18" s="258"/>
      <c r="U18" s="258"/>
      <c r="V18" s="258"/>
      <c r="W18" s="258"/>
      <c r="X18" s="260">
        <f>$J$18</f>
        <v>2023</v>
      </c>
      <c r="Y18" s="260"/>
      <c r="Z18" s="260"/>
    </row>
    <row r="19" spans="1:26" ht="18" customHeight="1" x14ac:dyDescent="0.2">
      <c r="A19" s="228"/>
      <c r="B19" s="265"/>
      <c r="C19" s="265"/>
      <c r="D19" s="265"/>
      <c r="E19" s="265"/>
      <c r="F19" s="265"/>
      <c r="G19" s="265"/>
      <c r="H19" s="265"/>
      <c r="I19" s="265"/>
      <c r="J19" s="261"/>
      <c r="K19" s="261"/>
      <c r="L19" s="261"/>
      <c r="M19" s="205"/>
      <c r="N19" s="146"/>
      <c r="O19" s="228"/>
      <c r="P19" s="259"/>
      <c r="Q19" s="259"/>
      <c r="R19" s="259" t="str">
        <f>M18&amp;N18-1</f>
        <v>A1</v>
      </c>
      <c r="S19" s="259" t="s">
        <v>111</v>
      </c>
      <c r="T19" s="259"/>
      <c r="U19" s="259"/>
      <c r="V19" s="259"/>
      <c r="W19" s="259"/>
      <c r="X19" s="261"/>
      <c r="Y19" s="261"/>
      <c r="Z19" s="261"/>
    </row>
    <row r="20" spans="1:26" ht="18" customHeight="1" x14ac:dyDescent="0.2">
      <c r="A20" s="229"/>
      <c r="B20" s="229"/>
      <c r="C20" s="229"/>
      <c r="D20" s="230"/>
      <c r="E20" s="230"/>
      <c r="F20" s="230"/>
      <c r="G20" s="202"/>
      <c r="H20" s="200"/>
      <c r="I20" s="200"/>
      <c r="J20" s="200"/>
      <c r="K20" s="200"/>
      <c r="L20" s="200"/>
      <c r="M20" s="205"/>
      <c r="N20" s="146"/>
      <c r="O20" s="229"/>
      <c r="P20" s="229"/>
      <c r="Q20" s="229"/>
      <c r="R20" s="230"/>
      <c r="S20" s="230"/>
      <c r="T20" s="230"/>
      <c r="U20" s="202"/>
      <c r="V20" s="200"/>
      <c r="W20" s="200"/>
      <c r="X20" s="200"/>
      <c r="Y20" s="200"/>
      <c r="Z20" s="200"/>
    </row>
    <row r="21" spans="1:26" ht="18" customHeight="1" x14ac:dyDescent="0.2">
      <c r="A21" s="250" t="s">
        <v>110</v>
      </c>
      <c r="B21" s="251"/>
      <c r="C21" s="251"/>
      <c r="D21" s="260" t="str">
        <f>M18&amp;N18-1</f>
        <v>A1</v>
      </c>
      <c r="E21" s="261"/>
      <c r="F21" s="261"/>
      <c r="G21" s="263"/>
      <c r="H21" s="263"/>
      <c r="I21" s="263"/>
      <c r="J21" s="263"/>
      <c r="K21" s="263"/>
      <c r="L21" s="263"/>
      <c r="M21" s="207"/>
      <c r="N21" s="149"/>
      <c r="O21" s="250" t="s">
        <v>110</v>
      </c>
      <c r="P21" s="251"/>
      <c r="Q21" s="251"/>
      <c r="R21" s="260" t="str">
        <f>M18&amp;N18</f>
        <v>A2</v>
      </c>
      <c r="S21" s="261"/>
      <c r="T21" s="261"/>
      <c r="U21" s="263"/>
      <c r="V21" s="263"/>
      <c r="W21" s="263"/>
      <c r="X21" s="263"/>
      <c r="Y21" s="263"/>
      <c r="Z21" s="263"/>
    </row>
    <row r="22" spans="1:26" ht="18" customHeight="1" x14ac:dyDescent="0.2">
      <c r="A22" s="252"/>
      <c r="B22" s="252"/>
      <c r="C22" s="252"/>
      <c r="D22" s="262"/>
      <c r="E22" s="262"/>
      <c r="F22" s="262"/>
      <c r="G22" s="202"/>
      <c r="H22" s="257"/>
      <c r="I22" s="257"/>
      <c r="J22" s="257"/>
      <c r="K22" s="257"/>
      <c r="L22" s="257"/>
      <c r="M22" s="207"/>
      <c r="N22" s="149"/>
      <c r="O22" s="252"/>
      <c r="P22" s="252"/>
      <c r="Q22" s="252"/>
      <c r="R22" s="262"/>
      <c r="S22" s="262"/>
      <c r="T22" s="262"/>
      <c r="U22" s="202"/>
      <c r="V22" s="257"/>
      <c r="W22" s="257"/>
      <c r="X22" s="257"/>
      <c r="Y22" s="257"/>
      <c r="Z22" s="257"/>
    </row>
    <row r="23" spans="1:26" ht="18" customHeight="1" x14ac:dyDescent="0.2">
      <c r="A23" s="231"/>
      <c r="B23" s="232"/>
      <c r="C23" s="232"/>
      <c r="D23" s="233"/>
      <c r="E23" s="229"/>
      <c r="F23" s="229"/>
      <c r="G23" s="229"/>
      <c r="H23" s="229"/>
      <c r="I23" s="229"/>
      <c r="J23" s="229"/>
      <c r="K23" s="229"/>
      <c r="L23" s="229"/>
      <c r="M23" s="207"/>
      <c r="N23" s="149"/>
      <c r="O23" s="231"/>
      <c r="P23" s="232"/>
      <c r="Q23" s="232"/>
      <c r="R23" s="233"/>
      <c r="S23" s="229"/>
      <c r="T23" s="229"/>
      <c r="U23" s="229"/>
      <c r="V23" s="229"/>
      <c r="W23" s="229"/>
      <c r="X23" s="229"/>
      <c r="Y23" s="229"/>
      <c r="Z23" s="229"/>
    </row>
    <row r="24" spans="1:26" ht="18" customHeight="1" x14ac:dyDescent="0.2">
      <c r="A24" s="232"/>
      <c r="B24" s="232"/>
      <c r="C24" s="232"/>
      <c r="D24" s="229"/>
      <c r="E24" s="229"/>
      <c r="F24" s="229"/>
      <c r="G24" s="229"/>
      <c r="H24" s="229"/>
      <c r="I24" s="229"/>
      <c r="J24" s="229"/>
      <c r="K24" s="229"/>
      <c r="L24" s="229"/>
      <c r="M24" s="207"/>
      <c r="N24" s="149"/>
      <c r="O24" s="232"/>
      <c r="P24" s="232"/>
      <c r="Q24" s="232"/>
      <c r="R24" s="229"/>
      <c r="S24" s="229"/>
      <c r="T24" s="229"/>
      <c r="U24" s="229"/>
      <c r="V24" s="229"/>
      <c r="W24" s="229"/>
      <c r="X24" s="229"/>
      <c r="Y24" s="229"/>
      <c r="Z24" s="229"/>
    </row>
    <row r="25" spans="1:26" ht="18" customHeight="1" x14ac:dyDescent="0.2">
      <c r="A25" s="250" t="s">
        <v>159</v>
      </c>
      <c r="B25" s="251"/>
      <c r="C25" s="251"/>
      <c r="D25" s="253"/>
      <c r="E25" s="254"/>
      <c r="F25" s="254"/>
      <c r="G25" s="254"/>
      <c r="H25" s="254"/>
      <c r="I25" s="254"/>
      <c r="J25" s="254"/>
      <c r="K25" s="254"/>
      <c r="L25" s="254"/>
      <c r="M25" s="206"/>
      <c r="N25" s="146"/>
      <c r="O25" s="250" t="s">
        <v>159</v>
      </c>
      <c r="P25" s="251"/>
      <c r="Q25" s="251"/>
      <c r="R25" s="253"/>
      <c r="S25" s="254"/>
      <c r="T25" s="254"/>
      <c r="U25" s="254"/>
      <c r="V25" s="254"/>
      <c r="W25" s="254"/>
      <c r="X25" s="254"/>
      <c r="Y25" s="254"/>
      <c r="Z25" s="254"/>
    </row>
    <row r="26" spans="1:26" ht="18" customHeight="1" x14ac:dyDescent="0.2">
      <c r="A26" s="252"/>
      <c r="B26" s="252"/>
      <c r="C26" s="252"/>
      <c r="D26" s="255"/>
      <c r="E26" s="255"/>
      <c r="F26" s="255"/>
      <c r="G26" s="255"/>
      <c r="H26" s="255"/>
      <c r="I26" s="255"/>
      <c r="J26" s="255"/>
      <c r="K26" s="255"/>
      <c r="L26" s="255"/>
      <c r="M26" s="206"/>
      <c r="N26" s="146"/>
      <c r="O26" s="252"/>
      <c r="P26" s="252"/>
      <c r="Q26" s="252"/>
      <c r="R26" s="255"/>
      <c r="S26" s="255"/>
      <c r="T26" s="255"/>
      <c r="U26" s="255"/>
      <c r="V26" s="255"/>
      <c r="W26" s="255"/>
      <c r="X26" s="255"/>
      <c r="Y26" s="255"/>
      <c r="Z26" s="255"/>
    </row>
    <row r="27" spans="1:26" ht="18" customHeight="1" x14ac:dyDescent="0.2">
      <c r="A27" s="256"/>
      <c r="B27" s="249"/>
      <c r="C27" s="249"/>
      <c r="M27" s="206"/>
      <c r="N27" s="146"/>
      <c r="O27" s="256"/>
      <c r="P27" s="249"/>
      <c r="Q27" s="249"/>
    </row>
    <row r="28" spans="1:26" ht="9" customHeight="1" x14ac:dyDescent="0.2">
      <c r="A28" s="234"/>
      <c r="B28" s="235"/>
      <c r="C28" s="235"/>
      <c r="O28" s="234"/>
      <c r="P28" s="235"/>
      <c r="Q28" s="235"/>
    </row>
    <row r="29" spans="1:26" ht="18" customHeight="1" x14ac:dyDescent="0.25">
      <c r="A29" s="159"/>
      <c r="D29" s="159"/>
      <c r="E29" s="159"/>
      <c r="G29" s="248"/>
      <c r="H29" s="249"/>
      <c r="I29" s="249"/>
      <c r="J29" s="249"/>
      <c r="K29" s="249"/>
      <c r="L29" s="249"/>
      <c r="M29" s="206"/>
      <c r="N29" s="146"/>
      <c r="O29" s="159"/>
      <c r="R29" s="159"/>
      <c r="S29" s="159"/>
      <c r="U29" s="248"/>
      <c r="V29" s="249"/>
      <c r="W29" s="249"/>
      <c r="X29" s="249"/>
      <c r="Y29" s="249"/>
      <c r="Z29" s="249"/>
    </row>
    <row r="30" spans="1:26" ht="18" customHeight="1" x14ac:dyDescent="0.2">
      <c r="A30" s="234"/>
      <c r="O30" s="234"/>
    </row>
    <row r="31" spans="1:26" ht="18" customHeight="1" x14ac:dyDescent="0.25">
      <c r="A31" s="159"/>
      <c r="M31" s="160"/>
      <c r="N31" s="5"/>
      <c r="O31" s="159"/>
    </row>
    <row r="32" spans="1:26" ht="21" customHeight="1" x14ac:dyDescent="0.2">
      <c r="A32" s="183" t="str">
        <f>"Die "&amp;$B$18&amp;" wird freundlich unterstützt von:"</f>
        <v>Die   4-Serien-Liga wird freundlich unterstützt von:</v>
      </c>
      <c r="M32" s="206"/>
      <c r="N32" s="146"/>
      <c r="O32" s="183" t="str">
        <f>"Die "&amp;$B$18&amp;" wird freundlich unterstützt von:"</f>
        <v>Die   4-Serien-Liga wird freundlich unterstützt von:</v>
      </c>
    </row>
    <row r="33" spans="1:15" ht="18" customHeight="1" x14ac:dyDescent="0.25">
      <c r="A33" s="159"/>
      <c r="N33" s="225"/>
      <c r="O33" s="159"/>
    </row>
    <row r="34" spans="1:15" ht="18" customHeight="1" x14ac:dyDescent="0.25">
      <c r="A34" s="159"/>
      <c r="N34" s="225"/>
      <c r="O34" s="159"/>
    </row>
    <row r="35" spans="1:15" ht="18" customHeight="1" x14ac:dyDescent="0.25">
      <c r="A35" s="159"/>
      <c r="N35" s="225"/>
      <c r="O35" s="159"/>
    </row>
    <row r="36" spans="1:15" ht="18" customHeight="1" x14ac:dyDescent="0.25">
      <c r="A36" s="159"/>
      <c r="N36" s="225"/>
      <c r="O36" s="159"/>
    </row>
    <row r="37" spans="1:15" ht="18" customHeight="1" x14ac:dyDescent="0.25">
      <c r="A37" s="159"/>
      <c r="N37" s="225"/>
      <c r="O37" s="159"/>
    </row>
    <row r="38" spans="1:15" ht="18" customHeight="1" x14ac:dyDescent="0.25">
      <c r="A38" s="159"/>
      <c r="N38" s="225"/>
      <c r="O38" s="159"/>
    </row>
    <row r="39" spans="1:15" ht="18" customHeight="1" x14ac:dyDescent="0.25">
      <c r="A39" s="159"/>
      <c r="N39" s="225"/>
      <c r="O39" s="159"/>
    </row>
    <row r="40" spans="1:15" ht="18" customHeight="1" x14ac:dyDescent="0.25">
      <c r="A40" s="159"/>
      <c r="N40" s="225"/>
      <c r="O40" s="159"/>
    </row>
    <row r="41" spans="1:15" ht="18" customHeight="1" x14ac:dyDescent="0.25">
      <c r="A41" s="159"/>
      <c r="N41" s="225"/>
      <c r="O41" s="159"/>
    </row>
    <row r="42" spans="1:15" ht="18" customHeight="1" x14ac:dyDescent="0.25">
      <c r="A42" s="159"/>
      <c r="N42" s="225"/>
      <c r="O42" s="159"/>
    </row>
    <row r="43" spans="1:15" ht="18" customHeight="1" x14ac:dyDescent="0.25">
      <c r="A43" s="159"/>
      <c r="N43" s="225"/>
      <c r="O43" s="159"/>
    </row>
    <row r="44" spans="1:15" ht="18" customHeight="1" x14ac:dyDescent="0.25">
      <c r="A44" s="159"/>
      <c r="N44" s="225"/>
      <c r="O44" s="159"/>
    </row>
    <row r="45" spans="1:15" ht="18" customHeight="1" x14ac:dyDescent="0.25">
      <c r="A45" s="159"/>
      <c r="N45" s="225"/>
      <c r="O45" s="159"/>
    </row>
    <row r="46" spans="1:15" ht="18" customHeight="1" x14ac:dyDescent="0.25">
      <c r="A46" s="159"/>
      <c r="N46" s="225"/>
      <c r="O46" s="159"/>
    </row>
    <row r="47" spans="1:15" ht="18" customHeight="1" x14ac:dyDescent="0.25">
      <c r="A47" s="159"/>
      <c r="N47" s="146"/>
      <c r="O47" s="159"/>
    </row>
    <row r="48" spans="1:15" ht="18" customHeight="1" x14ac:dyDescent="0.25">
      <c r="A48" s="159"/>
      <c r="N48" s="146"/>
      <c r="O48" s="159"/>
    </row>
    <row r="49" spans="1:26" ht="24" customHeight="1" x14ac:dyDescent="0.2">
      <c r="A49" s="220"/>
      <c r="B49" s="258" t="str">
        <f>$B$18</f>
        <v xml:space="preserve">  4-Serien-Liga</v>
      </c>
      <c r="C49" s="258"/>
      <c r="D49" s="258"/>
      <c r="E49" s="258"/>
      <c r="F49" s="258"/>
      <c r="G49" s="258"/>
      <c r="H49" s="258"/>
      <c r="I49" s="258"/>
      <c r="J49" s="260">
        <f>$J$18</f>
        <v>2023</v>
      </c>
      <c r="K49" s="260"/>
      <c r="L49" s="260"/>
      <c r="M49" s="150" t="str">
        <f>M18</f>
        <v>A</v>
      </c>
      <c r="N49" s="151">
        <f>N18+2</f>
        <v>4</v>
      </c>
      <c r="O49" s="220"/>
      <c r="P49" s="258" t="str">
        <f>$B$18</f>
        <v xml:space="preserve">  4-Serien-Liga</v>
      </c>
      <c r="Q49" s="258"/>
      <c r="R49" s="258"/>
      <c r="S49" s="258"/>
      <c r="T49" s="258"/>
      <c r="U49" s="258"/>
      <c r="V49" s="258"/>
      <c r="W49" s="258"/>
      <c r="X49" s="260">
        <f>$J$18</f>
        <v>2023</v>
      </c>
      <c r="Y49" s="260"/>
      <c r="Z49" s="260"/>
    </row>
    <row r="50" spans="1:26" ht="18" customHeight="1" x14ac:dyDescent="0.2">
      <c r="A50" s="228"/>
      <c r="B50" s="259"/>
      <c r="C50" s="259"/>
      <c r="D50" s="259" t="str">
        <f>M49&amp;N49</f>
        <v>A4</v>
      </c>
      <c r="E50" s="259" t="s">
        <v>111</v>
      </c>
      <c r="F50" s="259"/>
      <c r="G50" s="259"/>
      <c r="H50" s="259"/>
      <c r="I50" s="259"/>
      <c r="J50" s="261"/>
      <c r="K50" s="261"/>
      <c r="L50" s="261"/>
      <c r="M50" s="205"/>
      <c r="N50" s="146"/>
      <c r="O50" s="228"/>
      <c r="P50" s="259"/>
      <c r="Q50" s="259"/>
      <c r="R50" s="259" t="str">
        <f>M49&amp;N49-1</f>
        <v>A3</v>
      </c>
      <c r="S50" s="259" t="s">
        <v>111</v>
      </c>
      <c r="T50" s="259"/>
      <c r="U50" s="259"/>
      <c r="V50" s="259"/>
      <c r="W50" s="259"/>
      <c r="X50" s="261"/>
      <c r="Y50" s="261"/>
      <c r="Z50" s="261"/>
    </row>
    <row r="51" spans="1:26" ht="18" customHeight="1" x14ac:dyDescent="0.2">
      <c r="A51" s="229"/>
      <c r="B51" s="229"/>
      <c r="C51" s="229"/>
      <c r="D51" s="230"/>
      <c r="E51" s="230"/>
      <c r="F51" s="230"/>
      <c r="G51" s="202"/>
      <c r="H51" s="200"/>
      <c r="I51" s="200"/>
      <c r="J51" s="200"/>
      <c r="K51" s="200"/>
      <c r="L51" s="200"/>
      <c r="M51" s="205"/>
      <c r="N51" s="146"/>
      <c r="O51" s="229"/>
      <c r="P51" s="229"/>
      <c r="Q51" s="229"/>
      <c r="R51" s="230"/>
      <c r="S51" s="230"/>
      <c r="T51" s="230"/>
      <c r="U51" s="202"/>
      <c r="V51" s="200"/>
      <c r="W51" s="200"/>
      <c r="X51" s="200"/>
      <c r="Y51" s="200"/>
      <c r="Z51" s="200"/>
    </row>
    <row r="52" spans="1:26" ht="18" customHeight="1" x14ac:dyDescent="0.2">
      <c r="A52" s="250" t="s">
        <v>110</v>
      </c>
      <c r="B52" s="251"/>
      <c r="C52" s="251"/>
      <c r="D52" s="260" t="str">
        <f>M49&amp;N49-1</f>
        <v>A3</v>
      </c>
      <c r="E52" s="261"/>
      <c r="F52" s="261"/>
      <c r="G52" s="263"/>
      <c r="H52" s="263"/>
      <c r="I52" s="263"/>
      <c r="J52" s="263"/>
      <c r="K52" s="263"/>
      <c r="L52" s="263"/>
      <c r="M52" s="207"/>
      <c r="N52" s="149"/>
      <c r="O52" s="250" t="s">
        <v>110</v>
      </c>
      <c r="P52" s="251"/>
      <c r="Q52" s="251"/>
      <c r="R52" s="260" t="str">
        <f>M49&amp;N49</f>
        <v>A4</v>
      </c>
      <c r="S52" s="261"/>
      <c r="T52" s="261"/>
      <c r="U52" s="263"/>
      <c r="V52" s="263"/>
      <c r="W52" s="263"/>
      <c r="X52" s="263"/>
      <c r="Y52" s="263"/>
      <c r="Z52" s="263"/>
    </row>
    <row r="53" spans="1:26" ht="18" customHeight="1" x14ac:dyDescent="0.2">
      <c r="A53" s="252"/>
      <c r="B53" s="252"/>
      <c r="C53" s="252"/>
      <c r="D53" s="262"/>
      <c r="E53" s="262"/>
      <c r="F53" s="262"/>
      <c r="G53" s="202"/>
      <c r="H53" s="257"/>
      <c r="I53" s="257"/>
      <c r="J53" s="257"/>
      <c r="K53" s="257"/>
      <c r="L53" s="257"/>
      <c r="M53" s="207"/>
      <c r="N53" s="149"/>
      <c r="O53" s="252"/>
      <c r="P53" s="252"/>
      <c r="Q53" s="252"/>
      <c r="R53" s="262"/>
      <c r="S53" s="262"/>
      <c r="T53" s="262"/>
      <c r="U53" s="202"/>
      <c r="V53" s="257"/>
      <c r="W53" s="257"/>
      <c r="X53" s="257"/>
      <c r="Y53" s="257"/>
      <c r="Z53" s="257"/>
    </row>
    <row r="54" spans="1:26" ht="18" customHeight="1" x14ac:dyDescent="0.2">
      <c r="A54" s="231"/>
      <c r="B54" s="232"/>
      <c r="C54" s="232"/>
      <c r="D54" s="233"/>
      <c r="E54" s="229"/>
      <c r="F54" s="229"/>
      <c r="G54" s="229"/>
      <c r="H54" s="229"/>
      <c r="I54" s="229"/>
      <c r="J54" s="229"/>
      <c r="K54" s="229"/>
      <c r="L54" s="229"/>
      <c r="M54" s="207"/>
      <c r="N54" s="149"/>
      <c r="O54" s="231"/>
      <c r="P54" s="232"/>
      <c r="Q54" s="232"/>
      <c r="R54" s="233"/>
      <c r="S54" s="229"/>
      <c r="T54" s="229"/>
      <c r="U54" s="229"/>
      <c r="V54" s="229"/>
      <c r="W54" s="229"/>
      <c r="X54" s="229"/>
      <c r="Y54" s="229"/>
      <c r="Z54" s="229"/>
    </row>
    <row r="55" spans="1:26" ht="18" customHeight="1" x14ac:dyDescent="0.2">
      <c r="A55" s="232"/>
      <c r="B55" s="232"/>
      <c r="C55" s="232"/>
      <c r="D55" s="229"/>
      <c r="E55" s="229"/>
      <c r="F55" s="229"/>
      <c r="G55" s="229"/>
      <c r="H55" s="229"/>
      <c r="I55" s="229"/>
      <c r="J55" s="229"/>
      <c r="K55" s="229"/>
      <c r="L55" s="229"/>
      <c r="M55" s="207"/>
      <c r="N55" s="149"/>
      <c r="O55" s="232"/>
      <c r="P55" s="232"/>
      <c r="Q55" s="232"/>
      <c r="R55" s="229"/>
      <c r="S55" s="229"/>
      <c r="T55" s="229"/>
      <c r="U55" s="229"/>
      <c r="V55" s="229"/>
      <c r="W55" s="229"/>
      <c r="X55" s="229"/>
      <c r="Y55" s="229"/>
      <c r="Z55" s="229"/>
    </row>
    <row r="56" spans="1:26" ht="18" customHeight="1" x14ac:dyDescent="0.2">
      <c r="A56" s="250" t="s">
        <v>159</v>
      </c>
      <c r="B56" s="251"/>
      <c r="C56" s="251"/>
      <c r="D56" s="253"/>
      <c r="E56" s="254"/>
      <c r="F56" s="254"/>
      <c r="G56" s="254"/>
      <c r="H56" s="254"/>
      <c r="I56" s="254"/>
      <c r="J56" s="254"/>
      <c r="K56" s="254"/>
      <c r="L56" s="254"/>
      <c r="M56" s="206"/>
      <c r="N56" s="146"/>
      <c r="O56" s="250" t="s">
        <v>159</v>
      </c>
      <c r="P56" s="251"/>
      <c r="Q56" s="251"/>
      <c r="R56" s="253"/>
      <c r="S56" s="254"/>
      <c r="T56" s="254"/>
      <c r="U56" s="254"/>
      <c r="V56" s="254"/>
      <c r="W56" s="254"/>
      <c r="X56" s="254"/>
      <c r="Y56" s="254"/>
      <c r="Z56" s="254"/>
    </row>
    <row r="57" spans="1:26" ht="18" customHeight="1" x14ac:dyDescent="0.2">
      <c r="A57" s="252"/>
      <c r="B57" s="252"/>
      <c r="C57" s="252"/>
      <c r="D57" s="255"/>
      <c r="E57" s="255"/>
      <c r="F57" s="255"/>
      <c r="G57" s="255"/>
      <c r="H57" s="255"/>
      <c r="I57" s="255"/>
      <c r="J57" s="255"/>
      <c r="K57" s="255"/>
      <c r="L57" s="255"/>
      <c r="M57" s="206"/>
      <c r="N57" s="146"/>
      <c r="O57" s="252"/>
      <c r="P57" s="252"/>
      <c r="Q57" s="252"/>
      <c r="R57" s="255"/>
      <c r="S57" s="255"/>
      <c r="T57" s="255"/>
      <c r="U57" s="255"/>
      <c r="V57" s="255"/>
      <c r="W57" s="255"/>
      <c r="X57" s="255"/>
      <c r="Y57" s="255"/>
      <c r="Z57" s="255"/>
    </row>
    <row r="58" spans="1:26" ht="18" customHeight="1" x14ac:dyDescent="0.2">
      <c r="A58" s="256"/>
      <c r="B58" s="249"/>
      <c r="C58" s="249"/>
      <c r="M58" s="206"/>
      <c r="N58" s="146"/>
      <c r="O58" s="256"/>
      <c r="P58" s="249"/>
      <c r="Q58" s="249"/>
    </row>
    <row r="59" spans="1:26" ht="9" customHeight="1" x14ac:dyDescent="0.2">
      <c r="A59" s="234"/>
      <c r="B59" s="235"/>
      <c r="C59" s="235"/>
      <c r="O59" s="234"/>
      <c r="P59" s="235"/>
      <c r="Q59" s="235"/>
    </row>
    <row r="60" spans="1:26" ht="18" customHeight="1" x14ac:dyDescent="0.25">
      <c r="A60" s="159"/>
      <c r="D60" s="159"/>
      <c r="E60" s="159"/>
      <c r="G60" s="248"/>
      <c r="H60" s="249"/>
      <c r="I60" s="249"/>
      <c r="J60" s="249"/>
      <c r="K60" s="249"/>
      <c r="L60" s="249"/>
      <c r="M60" s="206"/>
      <c r="N60" s="146"/>
      <c r="O60" s="159"/>
      <c r="R60" s="159"/>
      <c r="S60" s="159"/>
      <c r="U60" s="248"/>
      <c r="V60" s="249"/>
      <c r="W60" s="249"/>
      <c r="X60" s="249"/>
      <c r="Y60" s="249"/>
      <c r="Z60" s="249"/>
    </row>
    <row r="61" spans="1:26" ht="18" customHeight="1" x14ac:dyDescent="0.2">
      <c r="A61" s="234"/>
      <c r="O61" s="234"/>
    </row>
    <row r="62" spans="1:26" ht="18" customHeight="1" x14ac:dyDescent="0.25">
      <c r="A62" s="159"/>
      <c r="M62" s="160"/>
      <c r="N62" s="5"/>
      <c r="O62" s="159"/>
    </row>
  </sheetData>
  <sheetProtection sheet="1"/>
  <mergeCells count="40">
    <mergeCell ref="B18:I19"/>
    <mergeCell ref="J18:L19"/>
    <mergeCell ref="P18:W19"/>
    <mergeCell ref="X18:Z19"/>
    <mergeCell ref="A21:C22"/>
    <mergeCell ref="D21:F22"/>
    <mergeCell ref="G21:L21"/>
    <mergeCell ref="O21:Q22"/>
    <mergeCell ref="R21:T22"/>
    <mergeCell ref="U21:Z21"/>
    <mergeCell ref="H22:L22"/>
    <mergeCell ref="V22:Z22"/>
    <mergeCell ref="A25:C26"/>
    <mergeCell ref="D25:L26"/>
    <mergeCell ref="O25:Q26"/>
    <mergeCell ref="R25:Z26"/>
    <mergeCell ref="U52:Z52"/>
    <mergeCell ref="H53:L53"/>
    <mergeCell ref="V53:Z53"/>
    <mergeCell ref="A27:C27"/>
    <mergeCell ref="O27:Q27"/>
    <mergeCell ref="G29:L29"/>
    <mergeCell ref="U29:Z29"/>
    <mergeCell ref="B49:I50"/>
    <mergeCell ref="J49:L50"/>
    <mergeCell ref="P49:W50"/>
    <mergeCell ref="X49:Z50"/>
    <mergeCell ref="A52:C53"/>
    <mergeCell ref="D52:F53"/>
    <mergeCell ref="G52:L52"/>
    <mergeCell ref="O52:Q53"/>
    <mergeCell ref="R52:T53"/>
    <mergeCell ref="G60:L60"/>
    <mergeCell ref="U60:Z60"/>
    <mergeCell ref="A56:C57"/>
    <mergeCell ref="D56:L57"/>
    <mergeCell ref="O56:Q57"/>
    <mergeCell ref="R56:Z57"/>
    <mergeCell ref="A58:C58"/>
    <mergeCell ref="O58:Q58"/>
  </mergeCells>
  <pageMargins left="0.59055118110236227" right="0.39370078740157483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7E7B-582D-4A54-863E-69C5CC866F99}">
  <sheetPr>
    <tabColor rgb="FFFFC000"/>
  </sheetPr>
  <dimension ref="A1:AB68"/>
  <sheetViews>
    <sheetView tabSelected="1"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24" customHeight="1" thickBot="1" x14ac:dyDescent="0.25">
      <c r="A1" s="219"/>
      <c r="B1" s="272" t="s">
        <v>160</v>
      </c>
      <c r="C1" s="272"/>
      <c r="D1" s="272"/>
      <c r="E1" s="272"/>
      <c r="F1" s="272"/>
      <c r="G1" s="272"/>
      <c r="H1" s="272"/>
      <c r="I1" s="272"/>
      <c r="J1" s="269">
        <v>2023</v>
      </c>
      <c r="K1" s="269"/>
      <c r="L1" s="269"/>
      <c r="M1" s="222" t="s">
        <v>109</v>
      </c>
      <c r="N1" s="204"/>
      <c r="O1" s="106">
        <v>2</v>
      </c>
      <c r="P1" s="219"/>
      <c r="Q1" s="268" t="str">
        <f>$B$1</f>
        <v xml:space="preserve">  4-Serien-Liga</v>
      </c>
      <c r="R1" s="268"/>
      <c r="S1" s="268"/>
      <c r="T1" s="268"/>
      <c r="U1" s="268"/>
      <c r="V1" s="268"/>
      <c r="W1" s="268"/>
      <c r="X1" s="268"/>
      <c r="Y1" s="269">
        <f>$J$1</f>
        <v>2023</v>
      </c>
      <c r="Z1" s="269"/>
      <c r="AA1" s="269"/>
    </row>
    <row r="2" spans="1:28" ht="18" customHeight="1" thickBot="1" x14ac:dyDescent="0.3">
      <c r="A2" s="108" t="s">
        <v>110</v>
      </c>
      <c r="B2" s="218"/>
      <c r="C2" s="218"/>
      <c r="D2" s="217" t="str">
        <f>M1&amp;O1-1</f>
        <v>A1</v>
      </c>
      <c r="E2" s="217" t="s">
        <v>111</v>
      </c>
      <c r="F2" s="218"/>
      <c r="G2" s="238"/>
      <c r="H2" s="239"/>
      <c r="I2" s="239"/>
      <c r="J2" s="239"/>
      <c r="K2" s="239"/>
      <c r="L2" s="240"/>
      <c r="M2" s="161"/>
      <c r="N2" s="205"/>
      <c r="P2" s="108" t="s">
        <v>110</v>
      </c>
      <c r="Q2" s="218"/>
      <c r="R2" s="218"/>
      <c r="S2" s="217" t="str">
        <f>M1&amp;O1</f>
        <v>A2</v>
      </c>
      <c r="T2" s="217" t="s">
        <v>111</v>
      </c>
      <c r="U2" s="218"/>
      <c r="V2" s="238"/>
      <c r="W2" s="238"/>
      <c r="X2" s="238"/>
      <c r="Y2" s="238"/>
      <c r="Z2" s="238"/>
      <c r="AA2" s="241"/>
    </row>
    <row r="3" spans="1:28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5" t="s">
        <v>118</v>
      </c>
      <c r="I3" s="246"/>
      <c r="J3" s="246"/>
      <c r="K3" s="246"/>
      <c r="L3" s="247"/>
      <c r="M3" s="210" t="s">
        <v>154</v>
      </c>
      <c r="N3" s="205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5" t="s">
        <v>118</v>
      </c>
      <c r="X3" s="246"/>
      <c r="Y3" s="246"/>
      <c r="Z3" s="246"/>
      <c r="AA3" s="247"/>
      <c r="AB3" s="210" t="s">
        <v>154</v>
      </c>
    </row>
    <row r="4" spans="1:28" ht="18" customHeight="1" x14ac:dyDescent="0.2">
      <c r="A4" s="115" t="s">
        <v>119</v>
      </c>
      <c r="B4" s="116">
        <f>VLOOKUP($D$2,'Tischplan_20er_1.-6.'!$4:139,2)</f>
        <v>1</v>
      </c>
      <c r="C4" s="116">
        <f>VLOOKUP($D$2,'Tischplan_20er_1.-6.'!$4:139,3)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9"/>
      <c r="M4" s="211"/>
      <c r="N4" s="206"/>
      <c r="P4" s="115" t="s">
        <v>119</v>
      </c>
      <c r="Q4" s="116">
        <f>VLOOKUP($S$2,'Tischplan_20er_1.-6.'!$4:139,2)</f>
        <v>2</v>
      </c>
      <c r="R4" s="116">
        <f>VLOOKUP($S$2,'Tischplan_20er_1.-6.'!$4:139,3)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211"/>
    </row>
    <row r="5" spans="1:28" ht="18" customHeight="1" x14ac:dyDescent="0.2">
      <c r="A5" s="115" t="s">
        <v>121</v>
      </c>
      <c r="B5" s="122">
        <f>VLOOKUP($D$2,'Tischplan_20er_1.-6.'!$4:139,4)</f>
        <v>1</v>
      </c>
      <c r="C5" s="122">
        <f>VLOOKUP($D$2,'Tischplan_20er_1.-6.'!$4:139,5)</f>
        <v>2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O5" s="107" t="s">
        <v>120</v>
      </c>
      <c r="P5" s="115" t="s">
        <v>121</v>
      </c>
      <c r="Q5" s="122">
        <f>VLOOKUP($S$2,'Tischplan_20er_1.-6.'!$4:139,4)</f>
        <v>2</v>
      </c>
      <c r="R5" s="122">
        <f>VLOOKUP($S$2,'Tischplan_20er_1.-6.'!$4:139,5)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8" customHeight="1" x14ac:dyDescent="0.2">
      <c r="A6" s="115" t="s">
        <v>141</v>
      </c>
      <c r="B6" s="122">
        <f>VLOOKUP($D$2,'Tischplan_20er_1.-6.'!$4:139,6)</f>
        <v>1</v>
      </c>
      <c r="C6" s="122">
        <f>VLOOKUP($D$2,'Tischplan_20er_1.-6.'!$4:139,7)</f>
        <v>3</v>
      </c>
      <c r="D6" s="123"/>
      <c r="E6" s="123"/>
      <c r="F6" s="124"/>
      <c r="G6" s="125"/>
      <c r="H6" s="126"/>
      <c r="I6" s="123"/>
      <c r="J6" s="123"/>
      <c r="K6" s="123"/>
      <c r="L6" s="125"/>
      <c r="M6" s="211"/>
      <c r="N6" s="206"/>
      <c r="P6" s="115" t="s">
        <v>141</v>
      </c>
      <c r="Q6" s="122">
        <f>VLOOKUP($S$2,'Tischplan_20er_1.-6.'!$4:139,6)</f>
        <v>2</v>
      </c>
      <c r="R6" s="122">
        <f>VLOOKUP($S$2,'Tischplan_20er_1.-6.'!$4:139,7)</f>
        <v>3</v>
      </c>
      <c r="S6" s="123"/>
      <c r="T6" s="123"/>
      <c r="U6" s="123"/>
      <c r="V6" s="125"/>
      <c r="W6" s="126"/>
      <c r="X6" s="123"/>
      <c r="Y6" s="123"/>
      <c r="Z6" s="123"/>
      <c r="AA6" s="125"/>
      <c r="AB6" s="211"/>
    </row>
    <row r="7" spans="1:28" ht="18" customHeight="1" thickBot="1" x14ac:dyDescent="0.25">
      <c r="A7" s="162" t="s">
        <v>142</v>
      </c>
      <c r="B7" s="163">
        <f>VLOOKUP($D$2,'Tischplan_20er_1.-6.'!$4:139,8)</f>
        <v>1</v>
      </c>
      <c r="C7" s="163">
        <f>VLOOKUP($D$2,'Tischplan_20er_1.-6.'!$4:139,9)</f>
        <v>4</v>
      </c>
      <c r="D7" s="164"/>
      <c r="E7" s="164"/>
      <c r="F7" s="165"/>
      <c r="G7" s="166"/>
      <c r="H7" s="167"/>
      <c r="I7" s="164"/>
      <c r="J7" s="164"/>
      <c r="K7" s="164"/>
      <c r="L7" s="168"/>
      <c r="M7" s="211"/>
      <c r="N7" s="206"/>
      <c r="P7" s="162" t="s">
        <v>142</v>
      </c>
      <c r="Q7" s="169">
        <f>VLOOKUP($S$2,'Tischplan_20er_1.-6.'!$4:139,8)</f>
        <v>2</v>
      </c>
      <c r="R7" s="169">
        <f>VLOOKUP($S$2,'Tischplan_20er_1.-6.'!$4:139,9)</f>
        <v>4</v>
      </c>
      <c r="S7" s="170"/>
      <c r="T7" s="170"/>
      <c r="U7" s="170"/>
      <c r="V7" s="166"/>
      <c r="W7" s="171"/>
      <c r="X7" s="170"/>
      <c r="Y7" s="170"/>
      <c r="Z7" s="170"/>
      <c r="AA7" s="166"/>
      <c r="AB7" s="211"/>
    </row>
    <row r="8" spans="1:28" ht="18" customHeight="1" thickBot="1" x14ac:dyDescent="0.25">
      <c r="A8" s="127" t="s">
        <v>122</v>
      </c>
      <c r="B8" s="128"/>
      <c r="C8" s="128"/>
      <c r="D8" s="129"/>
      <c r="E8" s="129"/>
      <c r="F8" s="130"/>
      <c r="G8" s="131" t="s">
        <v>120</v>
      </c>
      <c r="H8" s="112"/>
      <c r="I8" s="129"/>
      <c r="J8" s="129"/>
      <c r="K8" s="129"/>
      <c r="L8" s="131"/>
      <c r="N8" s="206"/>
      <c r="P8" s="127" t="s">
        <v>122</v>
      </c>
      <c r="Q8" s="134"/>
      <c r="R8" s="134"/>
      <c r="S8" s="135"/>
      <c r="T8" s="135"/>
      <c r="U8" s="135"/>
      <c r="V8" s="136"/>
      <c r="W8" s="137"/>
      <c r="X8" s="135"/>
      <c r="Y8" s="135"/>
      <c r="Z8" s="135"/>
      <c r="AA8" s="136"/>
    </row>
    <row r="9" spans="1:28" ht="8.25" customHeight="1" thickBot="1" x14ac:dyDescent="0.25">
      <c r="A9" s="221"/>
      <c r="B9" s="153"/>
      <c r="C9" s="153"/>
      <c r="D9" s="218"/>
      <c r="E9" s="218"/>
      <c r="F9" s="218"/>
      <c r="G9" s="218"/>
      <c r="H9" s="218"/>
      <c r="I9" s="218"/>
      <c r="J9" s="218"/>
      <c r="K9" s="218"/>
      <c r="L9" s="218"/>
      <c r="N9" s="206"/>
      <c r="P9" s="221"/>
      <c r="Q9" s="154"/>
      <c r="R9" s="154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" customHeight="1" thickBot="1" x14ac:dyDescent="0.3">
      <c r="A10" s="108" t="s">
        <v>110</v>
      </c>
      <c r="B10" s="218"/>
      <c r="C10" s="218"/>
      <c r="D10" s="217" t="str">
        <f>D2</f>
        <v>A1</v>
      </c>
      <c r="E10" s="217" t="s">
        <v>111</v>
      </c>
      <c r="F10" s="218"/>
      <c r="G10" s="238"/>
      <c r="H10" s="239"/>
      <c r="I10" s="239"/>
      <c r="J10" s="239"/>
      <c r="K10" s="239"/>
      <c r="L10" s="240"/>
      <c r="M10" s="210" t="s">
        <v>154</v>
      </c>
      <c r="N10" s="206"/>
      <c r="P10" s="108" t="s">
        <v>110</v>
      </c>
      <c r="Q10" s="218"/>
      <c r="R10" s="218"/>
      <c r="S10" s="217" t="str">
        <f>S2</f>
        <v>A2</v>
      </c>
      <c r="T10" s="217" t="s">
        <v>111</v>
      </c>
      <c r="U10" s="218"/>
      <c r="V10" s="238"/>
      <c r="W10" s="238"/>
      <c r="X10" s="238"/>
      <c r="Y10" s="238"/>
      <c r="Z10" s="238"/>
      <c r="AA10" s="241"/>
      <c r="AB10" s="210" t="s">
        <v>154</v>
      </c>
    </row>
    <row r="11" spans="1:28" ht="18" customHeight="1" x14ac:dyDescent="0.2">
      <c r="A11" s="138" t="s">
        <v>123</v>
      </c>
      <c r="B11" s="139">
        <f>VLOOKUP($D$2,'Tischplan_20er_1.-6.'!$4:144,10)</f>
        <v>4</v>
      </c>
      <c r="C11" s="139">
        <f>VLOOKUP($D$2,'Tischplan_20er_1.-6.'!$4:144,11)</f>
        <v>2</v>
      </c>
      <c r="D11" s="140"/>
      <c r="E11" s="140"/>
      <c r="F11" s="141"/>
      <c r="G11" s="142" t="s">
        <v>120</v>
      </c>
      <c r="H11" s="143"/>
      <c r="I11" s="140"/>
      <c r="J11" s="140"/>
      <c r="K11" s="140"/>
      <c r="L11" s="142"/>
      <c r="M11" s="211"/>
      <c r="N11" s="207"/>
      <c r="O11" s="144"/>
      <c r="P11" s="138" t="s">
        <v>123</v>
      </c>
      <c r="Q11" s="139">
        <f>VLOOKUP($S$2,'Tischplan_20er_1.-6.'!$4:144,10)</f>
        <v>3</v>
      </c>
      <c r="R11" s="139">
        <f>VLOOKUP($S$2,'Tischplan_20er_1.-6.'!$4:144,11)</f>
        <v>2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211"/>
    </row>
    <row r="12" spans="1:28" ht="18" customHeight="1" x14ac:dyDescent="0.2">
      <c r="A12" s="115" t="s">
        <v>124</v>
      </c>
      <c r="B12" s="122">
        <f>VLOOKUP($D$2,'Tischplan_20er_1.-6.'!$4:144,12)</f>
        <v>2</v>
      </c>
      <c r="C12" s="122">
        <f>VLOOKUP($D$2,'Tischplan_20er_1.-6.'!$4:144,13)</f>
        <v>1</v>
      </c>
      <c r="D12" s="123"/>
      <c r="E12" s="123"/>
      <c r="F12" s="124"/>
      <c r="G12" s="125"/>
      <c r="H12" s="126"/>
      <c r="I12" s="123"/>
      <c r="J12" s="123"/>
      <c r="K12" s="123"/>
      <c r="L12" s="125"/>
      <c r="M12" s="211"/>
      <c r="N12" s="207"/>
      <c r="O12" s="144"/>
      <c r="P12" s="115" t="s">
        <v>124</v>
      </c>
      <c r="Q12" s="122">
        <f>VLOOKUP($S$2,'Tischplan_20er_1.-6.'!$4:144,12)</f>
        <v>1</v>
      </c>
      <c r="R12" s="122">
        <f>VLOOKUP($S$2,'Tischplan_20er_1.-6.'!$4:144,13)</f>
        <v>1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211"/>
    </row>
    <row r="13" spans="1:28" ht="18" customHeight="1" x14ac:dyDescent="0.2">
      <c r="A13" s="115" t="s">
        <v>143</v>
      </c>
      <c r="B13" s="122">
        <f>VLOOKUP($D$2,'Tischplan_20er_1.-6.'!$4:144,14)</f>
        <v>3</v>
      </c>
      <c r="C13" s="122">
        <f>VLOOKUP($D$2,'Tischplan_20er_1.-6.'!$4:144,15)</f>
        <v>4</v>
      </c>
      <c r="D13" s="123"/>
      <c r="E13" s="123"/>
      <c r="F13" s="124"/>
      <c r="G13" s="125"/>
      <c r="H13" s="126"/>
      <c r="I13" s="123"/>
      <c r="J13" s="123"/>
      <c r="K13" s="123"/>
      <c r="L13" s="125"/>
      <c r="M13" s="211"/>
      <c r="N13" s="207"/>
      <c r="O13" s="144"/>
      <c r="P13" s="115" t="s">
        <v>143</v>
      </c>
      <c r="Q13" s="122">
        <f>VLOOKUP($S$2,'Tischplan_20er_1.-6.'!$4:144,14)</f>
        <v>4</v>
      </c>
      <c r="R13" s="122">
        <f>VLOOKUP($S$2,'Tischplan_20er_1.-6.'!$4:144,15)</f>
        <v>4</v>
      </c>
      <c r="S13" s="123"/>
      <c r="T13" s="123"/>
      <c r="U13" s="123"/>
      <c r="V13" s="125"/>
      <c r="W13" s="126"/>
      <c r="X13" s="123"/>
      <c r="Y13" s="123"/>
      <c r="Z13" s="123"/>
      <c r="AA13" s="125"/>
      <c r="AB13" s="211"/>
    </row>
    <row r="14" spans="1:28" ht="18" customHeight="1" thickBot="1" x14ac:dyDescent="0.25">
      <c r="A14" s="172" t="s">
        <v>144</v>
      </c>
      <c r="B14" s="169">
        <f>VLOOKUP($D$2,'Tischplan_20er_1.-6.'!$4:144,16)</f>
        <v>1</v>
      </c>
      <c r="C14" s="169">
        <f>VLOOKUP($D$2,'Tischplan_20er_1.-6.'!$4:144,17)</f>
        <v>3</v>
      </c>
      <c r="D14" s="170"/>
      <c r="E14" s="170"/>
      <c r="F14" s="165"/>
      <c r="G14" s="166"/>
      <c r="H14" s="171"/>
      <c r="I14" s="170"/>
      <c r="J14" s="170"/>
      <c r="K14" s="170"/>
      <c r="L14" s="166"/>
      <c r="M14" s="211"/>
      <c r="N14" s="207"/>
      <c r="O14" s="144"/>
      <c r="P14" s="172" t="s">
        <v>144</v>
      </c>
      <c r="Q14" s="169">
        <f>VLOOKUP($S$2,'Tischplan_20er_1.-6.'!$4:144,16)</f>
        <v>2</v>
      </c>
      <c r="R14" s="169">
        <f>VLOOKUP($S$2,'Tischplan_20er_1.-6.'!$4:144,17)</f>
        <v>3</v>
      </c>
      <c r="S14" s="170"/>
      <c r="T14" s="170"/>
      <c r="U14" s="170"/>
      <c r="V14" s="166"/>
      <c r="W14" s="171"/>
      <c r="X14" s="170"/>
      <c r="Y14" s="170"/>
      <c r="Z14" s="170"/>
      <c r="AA14" s="166"/>
      <c r="AB14" s="211"/>
    </row>
    <row r="15" spans="1:28" ht="18" customHeight="1" thickBot="1" x14ac:dyDescent="0.25">
      <c r="A15" s="127" t="s">
        <v>125</v>
      </c>
      <c r="B15" s="134"/>
      <c r="C15" s="134"/>
      <c r="D15" s="135"/>
      <c r="E15" s="135"/>
      <c r="F15" s="145"/>
      <c r="G15" s="136"/>
      <c r="H15" s="137"/>
      <c r="I15" s="135"/>
      <c r="J15" s="135"/>
      <c r="K15" s="135"/>
      <c r="L15" s="136"/>
      <c r="N15" s="206"/>
      <c r="P15" s="127" t="s">
        <v>125</v>
      </c>
      <c r="Q15" s="134"/>
      <c r="R15" s="134"/>
      <c r="S15" s="135"/>
      <c r="T15" s="135"/>
      <c r="U15" s="135"/>
      <c r="V15" s="136"/>
      <c r="W15" s="137"/>
      <c r="X15" s="135"/>
      <c r="Y15" s="135"/>
      <c r="Z15" s="135"/>
      <c r="AA15" s="136"/>
    </row>
    <row r="16" spans="1:28" ht="18" customHeight="1" thickBot="1" x14ac:dyDescent="0.25">
      <c r="A16" s="266" t="s">
        <v>126</v>
      </c>
      <c r="B16" s="239"/>
      <c r="C16" s="267"/>
      <c r="D16" s="129" t="s">
        <v>120</v>
      </c>
      <c r="E16" s="129"/>
      <c r="F16" s="130"/>
      <c r="G16" s="131" t="s">
        <v>120</v>
      </c>
      <c r="H16" s="112"/>
      <c r="I16" s="129"/>
      <c r="J16" s="129"/>
      <c r="K16" s="129"/>
      <c r="L16" s="131"/>
      <c r="N16" s="206"/>
      <c r="P16" s="266" t="s">
        <v>126</v>
      </c>
      <c r="Q16" s="239"/>
      <c r="R16" s="267"/>
      <c r="S16" s="129" t="s">
        <v>120</v>
      </c>
      <c r="T16" s="129"/>
      <c r="U16" s="130"/>
      <c r="V16" s="131" t="s">
        <v>120</v>
      </c>
      <c r="W16" s="112"/>
      <c r="X16" s="129"/>
      <c r="Y16" s="129"/>
      <c r="Z16" s="129"/>
      <c r="AA16" s="131"/>
    </row>
    <row r="17" spans="1:28" ht="8.25" customHeight="1" x14ac:dyDescent="0.2">
      <c r="A17" s="179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80"/>
      <c r="N17" s="236"/>
      <c r="O17" s="180"/>
      <c r="P17" s="179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8" ht="8.25" customHeight="1" thickBot="1" x14ac:dyDescent="0.25">
      <c r="A18" s="181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82"/>
      <c r="N18" s="237"/>
      <c r="O18" s="182"/>
      <c r="P18" s="181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8" ht="18" customHeight="1" thickBot="1" x14ac:dyDescent="0.3">
      <c r="A19" s="108" t="s">
        <v>110</v>
      </c>
      <c r="B19" s="218"/>
      <c r="C19" s="218"/>
      <c r="D19" s="217" t="str">
        <f>D2</f>
        <v>A1</v>
      </c>
      <c r="E19" s="217" t="s">
        <v>111</v>
      </c>
      <c r="F19" s="218"/>
      <c r="G19" s="238"/>
      <c r="H19" s="239"/>
      <c r="I19" s="239"/>
      <c r="J19" s="239"/>
      <c r="K19" s="239"/>
      <c r="L19" s="240"/>
      <c r="M19" s="210" t="s">
        <v>154</v>
      </c>
      <c r="N19" s="206"/>
      <c r="P19" s="108" t="s">
        <v>110</v>
      </c>
      <c r="Q19" s="218"/>
      <c r="R19" s="218"/>
      <c r="S19" s="217" t="str">
        <f>S2</f>
        <v>A2</v>
      </c>
      <c r="T19" s="217" t="s">
        <v>111</v>
      </c>
      <c r="U19" s="218"/>
      <c r="V19" s="238"/>
      <c r="W19" s="238"/>
      <c r="X19" s="238"/>
      <c r="Y19" s="238"/>
      <c r="Z19" s="238"/>
      <c r="AA19" s="241"/>
      <c r="AB19" s="210" t="s">
        <v>154</v>
      </c>
    </row>
    <row r="20" spans="1:28" ht="18" customHeight="1" x14ac:dyDescent="0.2">
      <c r="A20" s="138" t="s">
        <v>127</v>
      </c>
      <c r="B20" s="139">
        <f>VLOOKUP($D$2,'Tischplan_20er_1.-6.'!$4:149,18)</f>
        <v>3</v>
      </c>
      <c r="C20" s="139">
        <f>VLOOKUP($D$2,'Tischplan_20er_1.-6.'!$4:149,19)</f>
        <v>4</v>
      </c>
      <c r="D20" s="140"/>
      <c r="E20" s="140"/>
      <c r="F20" s="141"/>
      <c r="G20" s="142"/>
      <c r="H20" s="143"/>
      <c r="I20" s="140"/>
      <c r="J20" s="140"/>
      <c r="K20" s="140"/>
      <c r="L20" s="142"/>
      <c r="M20" s="211"/>
      <c r="N20" s="206"/>
      <c r="P20" s="138" t="s">
        <v>127</v>
      </c>
      <c r="Q20" s="139">
        <f>VLOOKUP($S$2,'Tischplan_20er_1.-6.'!$4:149,18)</f>
        <v>4</v>
      </c>
      <c r="R20" s="139">
        <f>VLOOKUP($S$2,'Tischplan_20er_1.-6.'!$4:149,19)</f>
        <v>4</v>
      </c>
      <c r="S20" s="140"/>
      <c r="T20" s="140"/>
      <c r="U20" s="140"/>
      <c r="V20" s="142"/>
      <c r="W20" s="143"/>
      <c r="X20" s="140"/>
      <c r="Y20" s="140"/>
      <c r="Z20" s="140"/>
      <c r="AA20" s="142"/>
      <c r="AB20" s="211"/>
    </row>
    <row r="21" spans="1:28" ht="18" customHeight="1" x14ac:dyDescent="0.2">
      <c r="A21" s="115" t="s">
        <v>128</v>
      </c>
      <c r="B21" s="122">
        <f>VLOOKUP($D$2,'Tischplan_20er_1.-6.'!$4:149,20)</f>
        <v>4</v>
      </c>
      <c r="C21" s="122">
        <f>VLOOKUP($D$2,'Tischplan_20er_1.-6.'!$4:149,21)</f>
        <v>3</v>
      </c>
      <c r="D21" s="123"/>
      <c r="E21" s="123"/>
      <c r="F21" s="124"/>
      <c r="G21" s="125"/>
      <c r="H21" s="126"/>
      <c r="I21" s="123"/>
      <c r="J21" s="123"/>
      <c r="K21" s="123"/>
      <c r="L21" s="125"/>
      <c r="M21" s="211"/>
      <c r="N21" s="206"/>
      <c r="P21" s="115" t="s">
        <v>128</v>
      </c>
      <c r="Q21" s="122">
        <f>VLOOKUP($S$2,'Tischplan_20er_1.-6.'!$4:149,20)</f>
        <v>3</v>
      </c>
      <c r="R21" s="122">
        <f>VLOOKUP($S$2,'Tischplan_20er_1.-6.'!$4:149,21)</f>
        <v>3</v>
      </c>
      <c r="S21" s="123"/>
      <c r="T21" s="123"/>
      <c r="U21" s="123"/>
      <c r="V21" s="125"/>
      <c r="W21" s="126"/>
      <c r="X21" s="123"/>
      <c r="Y21" s="123"/>
      <c r="Z21" s="123"/>
      <c r="AA21" s="125"/>
      <c r="AB21" s="211"/>
    </row>
    <row r="22" spans="1:28" ht="18" customHeight="1" x14ac:dyDescent="0.2">
      <c r="A22" s="115" t="s">
        <v>145</v>
      </c>
      <c r="B22" s="122">
        <f>VLOOKUP($D$2,'Tischplan_20er_1.-6.'!$4:149,22)</f>
        <v>2</v>
      </c>
      <c r="C22" s="122">
        <f>VLOOKUP($D$2,'Tischplan_20er_1.-6.'!$4:149,23)</f>
        <v>2</v>
      </c>
      <c r="D22" s="123"/>
      <c r="E22" s="123"/>
      <c r="F22" s="124"/>
      <c r="G22" s="125"/>
      <c r="H22" s="126"/>
      <c r="I22" s="123"/>
      <c r="J22" s="123"/>
      <c r="K22" s="123"/>
      <c r="L22" s="125"/>
      <c r="M22" s="211"/>
      <c r="N22" s="206"/>
      <c r="P22" s="115" t="s">
        <v>145</v>
      </c>
      <c r="Q22" s="122">
        <f>VLOOKUP($S$2,'Tischplan_20er_1.-6.'!$4:149,22)</f>
        <v>1</v>
      </c>
      <c r="R22" s="122">
        <f>VLOOKUP($S$2,'Tischplan_20er_1.-6.'!$4:149,23)</f>
        <v>2</v>
      </c>
      <c r="S22" s="123"/>
      <c r="T22" s="123"/>
      <c r="U22" s="123"/>
      <c r="V22" s="125"/>
      <c r="W22" s="126"/>
      <c r="X22" s="123"/>
      <c r="Y22" s="123"/>
      <c r="Z22" s="123"/>
      <c r="AA22" s="125"/>
      <c r="AB22" s="211"/>
    </row>
    <row r="23" spans="1:28" ht="18" customHeight="1" thickBot="1" x14ac:dyDescent="0.25">
      <c r="A23" s="172" t="s">
        <v>146</v>
      </c>
      <c r="B23" s="169">
        <f>VLOOKUP($D$2,'Tischplan_20er_1.-6.'!$4:149,24)</f>
        <v>1</v>
      </c>
      <c r="C23" s="169">
        <f>VLOOKUP($D$2,'Tischplan_20er_1.-6.'!$4:149,25)</f>
        <v>1</v>
      </c>
      <c r="D23" s="170"/>
      <c r="E23" s="170"/>
      <c r="F23" s="170"/>
      <c r="G23" s="166"/>
      <c r="H23" s="171"/>
      <c r="I23" s="170"/>
      <c r="J23" s="170"/>
      <c r="K23" s="170"/>
      <c r="L23" s="166"/>
      <c r="M23" s="211"/>
      <c r="N23" s="206"/>
      <c r="P23" s="172" t="s">
        <v>146</v>
      </c>
      <c r="Q23" s="169">
        <f>VLOOKUP($S$2,'Tischplan_20er_1.-6.'!$4:149,24)</f>
        <v>2</v>
      </c>
      <c r="R23" s="169">
        <f>VLOOKUP($S$2,'Tischplan_20er_1.-6.'!$4:149,25)</f>
        <v>1</v>
      </c>
      <c r="S23" s="170"/>
      <c r="T23" s="170"/>
      <c r="U23" s="170"/>
      <c r="V23" s="166"/>
      <c r="W23" s="171"/>
      <c r="X23" s="170"/>
      <c r="Y23" s="170"/>
      <c r="Z23" s="170"/>
      <c r="AA23" s="166"/>
      <c r="AB23" s="211"/>
    </row>
    <row r="24" spans="1:28" ht="18" customHeight="1" thickBot="1" x14ac:dyDescent="0.25">
      <c r="A24" s="127" t="s">
        <v>129</v>
      </c>
      <c r="B24" s="134"/>
      <c r="C24" s="134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129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25">
      <c r="A25" s="266" t="s">
        <v>130</v>
      </c>
      <c r="B25" s="239"/>
      <c r="C25" s="267"/>
      <c r="D25" s="129" t="s">
        <v>120</v>
      </c>
      <c r="E25" s="129"/>
      <c r="F25" s="130"/>
      <c r="G25" s="131" t="s">
        <v>120</v>
      </c>
      <c r="H25" s="112"/>
      <c r="I25" s="129"/>
      <c r="J25" s="129"/>
      <c r="K25" s="129"/>
      <c r="L25" s="131"/>
      <c r="N25" s="206"/>
      <c r="P25" s="266" t="s">
        <v>130</v>
      </c>
      <c r="Q25" s="239"/>
      <c r="R25" s="267"/>
      <c r="S25" s="129" t="s">
        <v>120</v>
      </c>
      <c r="T25" s="129"/>
      <c r="U25" s="130"/>
      <c r="V25" s="131" t="s">
        <v>120</v>
      </c>
      <c r="W25" s="112"/>
      <c r="X25" s="129"/>
      <c r="Y25" s="129"/>
      <c r="Z25" s="129"/>
      <c r="AA25" s="131"/>
    </row>
    <row r="26" spans="1:28" ht="8.25" customHeight="1" thickBot="1" x14ac:dyDescent="0.25">
      <c r="A26" s="221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N26" s="206"/>
      <c r="P26" s="221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8" ht="18" customHeight="1" thickBot="1" x14ac:dyDescent="0.3">
      <c r="A27" s="108" t="s">
        <v>110</v>
      </c>
      <c r="B27" s="218"/>
      <c r="C27" s="218"/>
      <c r="D27" s="217" t="str">
        <f>D2</f>
        <v>A1</v>
      </c>
      <c r="E27" s="217" t="s">
        <v>111</v>
      </c>
      <c r="F27" s="218"/>
      <c r="G27" s="238"/>
      <c r="H27" s="239"/>
      <c r="I27" s="239"/>
      <c r="J27" s="239"/>
      <c r="K27" s="239"/>
      <c r="L27" s="240"/>
      <c r="M27" s="210" t="s">
        <v>154</v>
      </c>
      <c r="N27" s="205"/>
      <c r="P27" s="108" t="s">
        <v>110</v>
      </c>
      <c r="Q27" s="218"/>
      <c r="R27" s="218"/>
      <c r="S27" s="217" t="str">
        <f>S2</f>
        <v>A2</v>
      </c>
      <c r="T27" s="217" t="s">
        <v>111</v>
      </c>
      <c r="U27" s="218"/>
      <c r="V27" s="238"/>
      <c r="W27" s="238"/>
      <c r="X27" s="238"/>
      <c r="Y27" s="238"/>
      <c r="Z27" s="238"/>
      <c r="AA27" s="241"/>
      <c r="AB27" s="210" t="s">
        <v>154</v>
      </c>
    </row>
    <row r="28" spans="1:28" ht="18" customHeight="1" x14ac:dyDescent="0.2">
      <c r="A28" s="138" t="s">
        <v>131</v>
      </c>
      <c r="B28" s="139">
        <f>VLOOKUP($D$2,'Tischplan_20er_1.-6.'!$4:156,26)</f>
        <v>2</v>
      </c>
      <c r="C28" s="139">
        <f>VLOOKUP($D$2,'Tischplan_20er_1.-6.'!$4:156,27)</f>
        <v>3</v>
      </c>
      <c r="D28" s="140"/>
      <c r="E28" s="140"/>
      <c r="F28" s="140"/>
      <c r="G28" s="142"/>
      <c r="H28" s="143"/>
      <c r="I28" s="140"/>
      <c r="J28" s="140"/>
      <c r="K28" s="140"/>
      <c r="L28" s="142"/>
      <c r="M28" s="211"/>
      <c r="N28" s="206"/>
      <c r="P28" s="138" t="s">
        <v>131</v>
      </c>
      <c r="Q28" s="139">
        <f>VLOOKUP($S$2,'Tischplan_20er_1.-6.'!$4:156,26)</f>
        <v>1</v>
      </c>
      <c r="R28" s="139">
        <f>VLOOKUP($S$2,'Tischplan_20er_1.-6.'!$4:156,27)</f>
        <v>3</v>
      </c>
      <c r="S28" s="140"/>
      <c r="T28" s="140"/>
      <c r="U28" s="140"/>
      <c r="V28" s="142"/>
      <c r="W28" s="143"/>
      <c r="X28" s="140"/>
      <c r="Y28" s="140"/>
      <c r="Z28" s="140"/>
      <c r="AA28" s="142"/>
      <c r="AB28" s="211"/>
    </row>
    <row r="29" spans="1:28" ht="18" customHeight="1" x14ac:dyDescent="0.2">
      <c r="A29" s="115" t="s">
        <v>132</v>
      </c>
      <c r="B29" s="122">
        <f>VLOOKUP($D$2,'Tischplan_20er_1.-6.'!$4:156,28)</f>
        <v>3</v>
      </c>
      <c r="C29" s="122">
        <f>VLOOKUP($D$2,'Tischplan_20er_1.-6.'!$4:156,29)</f>
        <v>4</v>
      </c>
      <c r="D29" s="123"/>
      <c r="E29" s="123"/>
      <c r="F29" s="123"/>
      <c r="G29" s="125"/>
      <c r="H29" s="126"/>
      <c r="I29" s="123"/>
      <c r="J29" s="123"/>
      <c r="K29" s="123"/>
      <c r="L29" s="125"/>
      <c r="M29" s="211"/>
      <c r="N29" s="206"/>
      <c r="P29" s="115" t="s">
        <v>132</v>
      </c>
      <c r="Q29" s="122">
        <f>VLOOKUP($S$2,'Tischplan_20er_1.-6.'!$4:156,28)</f>
        <v>4</v>
      </c>
      <c r="R29" s="122">
        <f>VLOOKUP($S$2,'Tischplan_20er_1.-6.'!$4:156,29)</f>
        <v>4</v>
      </c>
      <c r="S29" s="123"/>
      <c r="T29" s="123"/>
      <c r="U29" s="123"/>
      <c r="V29" s="125"/>
      <c r="W29" s="126"/>
      <c r="X29" s="123"/>
      <c r="Y29" s="123"/>
      <c r="Z29" s="123"/>
      <c r="AA29" s="125"/>
      <c r="AB29" s="211"/>
    </row>
    <row r="30" spans="1:28" ht="18" customHeight="1" x14ac:dyDescent="0.2">
      <c r="A30" s="115" t="s">
        <v>147</v>
      </c>
      <c r="B30" s="122">
        <f>VLOOKUP($D$2,'Tischplan_20er_1.-6.'!$4:156,30)</f>
        <v>4</v>
      </c>
      <c r="C30" s="122">
        <f>VLOOKUP($D$2,'Tischplan_20er_1.-6.'!$4:156,31)</f>
        <v>1</v>
      </c>
      <c r="D30" s="123"/>
      <c r="E30" s="123"/>
      <c r="F30" s="123"/>
      <c r="G30" s="125"/>
      <c r="H30" s="126"/>
      <c r="I30" s="123"/>
      <c r="J30" s="123"/>
      <c r="K30" s="123"/>
      <c r="L30" s="125"/>
      <c r="M30" s="211"/>
      <c r="N30" s="206"/>
      <c r="P30" s="115" t="s">
        <v>147</v>
      </c>
      <c r="Q30" s="122">
        <f>VLOOKUP($S$2,'Tischplan_20er_1.-6.'!$4:156,30)</f>
        <v>3</v>
      </c>
      <c r="R30" s="122">
        <f>VLOOKUP($S$2,'Tischplan_20er_1.-6.'!$4:156,31)</f>
        <v>1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211"/>
    </row>
    <row r="31" spans="1:28" ht="18" customHeight="1" thickBot="1" x14ac:dyDescent="0.25">
      <c r="A31" s="172" t="s">
        <v>148</v>
      </c>
      <c r="B31" s="169">
        <f>VLOOKUP($D$2,'Tischplan_20er_1.-6.'!$4:156,32)</f>
        <v>1</v>
      </c>
      <c r="C31" s="169">
        <f>VLOOKUP($D$2,'Tischplan_20er_1.-6.'!$4:156,33)</f>
        <v>2</v>
      </c>
      <c r="D31" s="170"/>
      <c r="E31" s="170"/>
      <c r="F31" s="165"/>
      <c r="G31" s="166"/>
      <c r="H31" s="171"/>
      <c r="I31" s="170"/>
      <c r="J31" s="170"/>
      <c r="K31" s="170"/>
      <c r="L31" s="166"/>
      <c r="M31" s="211"/>
      <c r="N31" s="206"/>
      <c r="P31" s="172" t="s">
        <v>148</v>
      </c>
      <c r="Q31" s="169">
        <f>VLOOKUP($S$2,'Tischplan_20er_1.-6.'!$4:156,32)</f>
        <v>2</v>
      </c>
      <c r="R31" s="169">
        <f>VLOOKUP($S$2,'Tischplan_20er_1.-6.'!$4:156,33)</f>
        <v>2</v>
      </c>
      <c r="S31" s="170"/>
      <c r="T31" s="170"/>
      <c r="U31" s="170"/>
      <c r="V31" s="166"/>
      <c r="W31" s="171"/>
      <c r="X31" s="170"/>
      <c r="Y31" s="170"/>
      <c r="Z31" s="170"/>
      <c r="AA31" s="166"/>
      <c r="AB31" s="211"/>
    </row>
    <row r="32" spans="1:28" ht="18" customHeight="1" thickBot="1" x14ac:dyDescent="0.25">
      <c r="A32" s="127" t="s">
        <v>133</v>
      </c>
      <c r="B32" s="134"/>
      <c r="C32" s="134"/>
      <c r="D32" s="135"/>
      <c r="E32" s="135"/>
      <c r="F32" s="145"/>
      <c r="G32" s="136"/>
      <c r="H32" s="137"/>
      <c r="I32" s="135"/>
      <c r="J32" s="135"/>
      <c r="K32" s="135"/>
      <c r="L32" s="136"/>
      <c r="N32" s="206"/>
      <c r="P32" s="127" t="s">
        <v>133</v>
      </c>
      <c r="Q32" s="134"/>
      <c r="R32" s="134"/>
      <c r="S32" s="135"/>
      <c r="T32" s="135"/>
      <c r="U32" s="135"/>
      <c r="V32" s="136"/>
      <c r="W32" s="137"/>
      <c r="X32" s="135"/>
      <c r="Y32" s="135"/>
      <c r="Z32" s="135"/>
      <c r="AA32" s="136"/>
    </row>
    <row r="33" spans="1:28" ht="18" customHeight="1" thickBot="1" x14ac:dyDescent="0.25">
      <c r="A33" s="266" t="s">
        <v>134</v>
      </c>
      <c r="B33" s="239"/>
      <c r="C33" s="267"/>
      <c r="D33" s="129" t="s">
        <v>120</v>
      </c>
      <c r="E33" s="129"/>
      <c r="F33" s="130"/>
      <c r="G33" s="131" t="s">
        <v>120</v>
      </c>
      <c r="H33" s="112"/>
      <c r="I33" s="129"/>
      <c r="J33" s="129"/>
      <c r="K33" s="129"/>
      <c r="L33" s="131"/>
      <c r="N33" s="206"/>
      <c r="P33" s="266" t="s">
        <v>134</v>
      </c>
      <c r="Q33" s="239"/>
      <c r="R33" s="267"/>
      <c r="S33" s="129" t="s">
        <v>120</v>
      </c>
      <c r="T33" s="129"/>
      <c r="U33" s="130"/>
      <c r="V33" s="131" t="s">
        <v>120</v>
      </c>
      <c r="W33" s="112"/>
      <c r="X33" s="129"/>
      <c r="Y33" s="129"/>
      <c r="Z33" s="129"/>
      <c r="AA33" s="131"/>
    </row>
    <row r="34" spans="1:28" ht="21" customHeight="1" x14ac:dyDescent="0.2">
      <c r="A34" s="220"/>
      <c r="B34" s="271"/>
      <c r="C34" s="271"/>
      <c r="D34" s="271"/>
      <c r="E34" s="271"/>
      <c r="F34" s="271"/>
      <c r="G34" s="271"/>
      <c r="H34" s="271"/>
      <c r="I34" s="271"/>
      <c r="J34" s="270"/>
      <c r="K34" s="270"/>
      <c r="L34" s="270"/>
      <c r="M34" s="148"/>
      <c r="N34" s="150"/>
      <c r="O34" s="106"/>
      <c r="P34" s="220"/>
      <c r="Q34" s="271"/>
      <c r="R34" s="271"/>
      <c r="S34" s="271"/>
      <c r="T34" s="271"/>
      <c r="U34" s="271"/>
      <c r="V34" s="271"/>
      <c r="W34" s="271"/>
      <c r="X34" s="271"/>
      <c r="Y34" s="270"/>
      <c r="Z34" s="270"/>
      <c r="AA34" s="270"/>
    </row>
    <row r="35" spans="1:28" ht="24" customHeight="1" thickBot="1" x14ac:dyDescent="0.25">
      <c r="A35" s="219"/>
      <c r="B35" s="268" t="str">
        <f>$B$1</f>
        <v xml:space="preserve">  4-Serien-Liga</v>
      </c>
      <c r="C35" s="268"/>
      <c r="D35" s="268"/>
      <c r="E35" s="268"/>
      <c r="F35" s="268"/>
      <c r="G35" s="268"/>
      <c r="H35" s="268"/>
      <c r="I35" s="268"/>
      <c r="J35" s="269">
        <f>$J$1</f>
        <v>2023</v>
      </c>
      <c r="K35" s="269"/>
      <c r="L35" s="269"/>
      <c r="M35" s="148" t="str">
        <f>M1</f>
        <v>A</v>
      </c>
      <c r="N35" s="150"/>
      <c r="O35" s="106">
        <f>O1+2</f>
        <v>4</v>
      </c>
      <c r="P35" s="219"/>
      <c r="Q35" s="268" t="str">
        <f>$B$1</f>
        <v xml:space="preserve">  4-Serien-Liga</v>
      </c>
      <c r="R35" s="268"/>
      <c r="S35" s="268"/>
      <c r="T35" s="268"/>
      <c r="U35" s="268"/>
      <c r="V35" s="268"/>
      <c r="W35" s="268"/>
      <c r="X35" s="268"/>
      <c r="Y35" s="269">
        <f>$J$1</f>
        <v>2023</v>
      </c>
      <c r="Z35" s="269"/>
      <c r="AA35" s="269"/>
    </row>
    <row r="36" spans="1:28" ht="18" customHeight="1" thickBot="1" x14ac:dyDescent="0.3">
      <c r="A36" s="108" t="s">
        <v>110</v>
      </c>
      <c r="B36" s="218"/>
      <c r="C36" s="218"/>
      <c r="D36" s="217" t="str">
        <f>M35&amp;O35-1</f>
        <v>A3</v>
      </c>
      <c r="E36" s="217" t="s">
        <v>111</v>
      </c>
      <c r="F36" s="218"/>
      <c r="G36" s="238"/>
      <c r="H36" s="239"/>
      <c r="I36" s="239"/>
      <c r="J36" s="239"/>
      <c r="K36" s="239"/>
      <c r="L36" s="240"/>
      <c r="M36" s="161"/>
      <c r="N36" s="205"/>
      <c r="P36" s="108" t="s">
        <v>110</v>
      </c>
      <c r="Q36" s="218"/>
      <c r="R36" s="218"/>
      <c r="S36" s="217" t="str">
        <f>M35&amp;O35</f>
        <v>A4</v>
      </c>
      <c r="T36" s="217" t="s">
        <v>111</v>
      </c>
      <c r="U36" s="218"/>
      <c r="V36" s="238"/>
      <c r="W36" s="238"/>
      <c r="X36" s="238"/>
      <c r="Y36" s="238"/>
      <c r="Z36" s="238"/>
      <c r="AA36" s="241"/>
    </row>
    <row r="37" spans="1:28" ht="18" customHeight="1" thickBot="1" x14ac:dyDescent="0.25">
      <c r="A37" s="112" t="s">
        <v>112</v>
      </c>
      <c r="B37" s="113" t="s">
        <v>113</v>
      </c>
      <c r="C37" s="113" t="s">
        <v>27</v>
      </c>
      <c r="D37" s="113" t="s">
        <v>114</v>
      </c>
      <c r="E37" s="113" t="s">
        <v>115</v>
      </c>
      <c r="F37" s="113" t="s">
        <v>116</v>
      </c>
      <c r="G37" s="114" t="s">
        <v>117</v>
      </c>
      <c r="H37" s="245" t="s">
        <v>118</v>
      </c>
      <c r="I37" s="246"/>
      <c r="J37" s="246"/>
      <c r="K37" s="246"/>
      <c r="L37" s="247"/>
      <c r="M37" s="210" t="s">
        <v>154</v>
      </c>
      <c r="N37" s="205"/>
      <c r="P37" s="112" t="s">
        <v>112</v>
      </c>
      <c r="Q37" s="113" t="s">
        <v>113</v>
      </c>
      <c r="R37" s="113" t="s">
        <v>27</v>
      </c>
      <c r="S37" s="113" t="s">
        <v>114</v>
      </c>
      <c r="T37" s="113" t="s">
        <v>115</v>
      </c>
      <c r="U37" s="113" t="s">
        <v>116</v>
      </c>
      <c r="V37" s="114" t="s">
        <v>117</v>
      </c>
      <c r="W37" s="245" t="s">
        <v>118</v>
      </c>
      <c r="X37" s="246"/>
      <c r="Y37" s="246"/>
      <c r="Z37" s="246"/>
      <c r="AA37" s="247"/>
      <c r="AB37" s="210" t="s">
        <v>154</v>
      </c>
    </row>
    <row r="38" spans="1:28" ht="18" customHeight="1" x14ac:dyDescent="0.2">
      <c r="A38" s="115" t="s">
        <v>119</v>
      </c>
      <c r="B38" s="116">
        <f>VLOOKUP($D$36,'Tischplan_20er_1.-6.'!$4:170,2)</f>
        <v>3</v>
      </c>
      <c r="C38" s="116">
        <f>VLOOKUP($D$36,'Tischplan_20er_1.-6.'!$4:170,3)</f>
        <v>1</v>
      </c>
      <c r="D38" s="117" t="s">
        <v>120</v>
      </c>
      <c r="E38" s="117"/>
      <c r="F38" s="118"/>
      <c r="G38" s="119" t="s">
        <v>120</v>
      </c>
      <c r="H38" s="120"/>
      <c r="I38" s="117"/>
      <c r="J38" s="117"/>
      <c r="K38" s="117"/>
      <c r="L38" s="119"/>
      <c r="M38" s="211"/>
      <c r="N38" s="206"/>
      <c r="P38" s="115" t="s">
        <v>119</v>
      </c>
      <c r="Q38" s="116">
        <f>VLOOKUP($S$36,'Tischplan_20er_1.-6.'!$4:170,2)</f>
        <v>4</v>
      </c>
      <c r="R38" s="116">
        <f>VLOOKUP($S$36,'Tischplan_20er_1.-6.'!$4:170,3)</f>
        <v>1</v>
      </c>
      <c r="S38" s="117"/>
      <c r="T38" s="117"/>
      <c r="U38" s="117"/>
      <c r="V38" s="119"/>
      <c r="W38" s="120"/>
      <c r="X38" s="117"/>
      <c r="Y38" s="117"/>
      <c r="Z38" s="117"/>
      <c r="AA38" s="119"/>
      <c r="AB38" s="211"/>
    </row>
    <row r="39" spans="1:28" ht="18" customHeight="1" x14ac:dyDescent="0.2">
      <c r="A39" s="115" t="s">
        <v>121</v>
      </c>
      <c r="B39" s="122">
        <f>VLOOKUP($D$36,'Tischplan_20er_1.-6.'!$4:170,4)</f>
        <v>3</v>
      </c>
      <c r="C39" s="122">
        <f>VLOOKUP($D$36,'Tischplan_20er_1.-6.'!$4:170,5)</f>
        <v>2</v>
      </c>
      <c r="D39" s="123"/>
      <c r="E39" s="123"/>
      <c r="F39" s="124"/>
      <c r="G39" s="125"/>
      <c r="H39" s="126"/>
      <c r="I39" s="123"/>
      <c r="J39" s="123"/>
      <c r="K39" s="123"/>
      <c r="L39" s="125"/>
      <c r="M39" s="211"/>
      <c r="N39" s="206"/>
      <c r="O39" s="107" t="s">
        <v>120</v>
      </c>
      <c r="P39" s="115" t="s">
        <v>121</v>
      </c>
      <c r="Q39" s="122">
        <f>VLOOKUP($S$36,'Tischplan_20er_1.-6.'!$4:170,4)</f>
        <v>4</v>
      </c>
      <c r="R39" s="122">
        <f>VLOOKUP($S$36,'Tischplan_20er_1.-6.'!$4:170,5)</f>
        <v>2</v>
      </c>
      <c r="S39" s="123"/>
      <c r="T39" s="123"/>
      <c r="U39" s="123"/>
      <c r="V39" s="125"/>
      <c r="W39" s="126"/>
      <c r="X39" s="123"/>
      <c r="Y39" s="123"/>
      <c r="Z39" s="123"/>
      <c r="AA39" s="125"/>
      <c r="AB39" s="211"/>
    </row>
    <row r="40" spans="1:28" ht="18" customHeight="1" x14ac:dyDescent="0.2">
      <c r="A40" s="115" t="s">
        <v>141</v>
      </c>
      <c r="B40" s="122">
        <f>VLOOKUP($D$36,'Tischplan_20er_1.-6.'!$4:170,6)</f>
        <v>3</v>
      </c>
      <c r="C40" s="122">
        <f>VLOOKUP($D$36,'Tischplan_20er_1.-6.'!$4:170,7)</f>
        <v>3</v>
      </c>
      <c r="D40" s="123"/>
      <c r="E40" s="123"/>
      <c r="F40" s="124"/>
      <c r="G40" s="125"/>
      <c r="H40" s="126"/>
      <c r="I40" s="123"/>
      <c r="J40" s="123"/>
      <c r="K40" s="123"/>
      <c r="L40" s="125"/>
      <c r="M40" s="211"/>
      <c r="N40" s="206"/>
      <c r="P40" s="115" t="s">
        <v>141</v>
      </c>
      <c r="Q40" s="122">
        <f>VLOOKUP($S$36,'Tischplan_20er_1.-6.'!$4:170,6)</f>
        <v>4</v>
      </c>
      <c r="R40" s="122">
        <f>VLOOKUP($S$36,'Tischplan_20er_1.-6.'!$4:170,7)</f>
        <v>3</v>
      </c>
      <c r="S40" s="123"/>
      <c r="T40" s="123"/>
      <c r="U40" s="123"/>
      <c r="V40" s="125"/>
      <c r="W40" s="126"/>
      <c r="X40" s="123"/>
      <c r="Y40" s="123"/>
      <c r="Z40" s="123"/>
      <c r="AA40" s="125"/>
      <c r="AB40" s="211"/>
    </row>
    <row r="41" spans="1:28" ht="18" customHeight="1" thickBot="1" x14ac:dyDescent="0.25">
      <c r="A41" s="162" t="s">
        <v>142</v>
      </c>
      <c r="B41" s="163">
        <f>VLOOKUP($D$36,'Tischplan_20er_1.-6.'!$4:170,8)</f>
        <v>3</v>
      </c>
      <c r="C41" s="163">
        <f>VLOOKUP($D$36,'Tischplan_20er_1.-6.'!$4:170,9)</f>
        <v>4</v>
      </c>
      <c r="D41" s="164"/>
      <c r="E41" s="164"/>
      <c r="F41" s="165"/>
      <c r="G41" s="166"/>
      <c r="H41" s="167"/>
      <c r="I41" s="164"/>
      <c r="J41" s="164"/>
      <c r="K41" s="164"/>
      <c r="L41" s="168"/>
      <c r="M41" s="211"/>
      <c r="N41" s="206"/>
      <c r="P41" s="162" t="s">
        <v>142</v>
      </c>
      <c r="Q41" s="169">
        <f>VLOOKUP($S$36,'Tischplan_20er_1.-6.'!$4:170,8)</f>
        <v>4</v>
      </c>
      <c r="R41" s="169">
        <f>VLOOKUP($S$36,'Tischplan_20er_1.-6.'!$4:170,9)</f>
        <v>4</v>
      </c>
      <c r="S41" s="170"/>
      <c r="T41" s="170"/>
      <c r="U41" s="170"/>
      <c r="V41" s="166"/>
      <c r="W41" s="171"/>
      <c r="X41" s="170"/>
      <c r="Y41" s="170"/>
      <c r="Z41" s="170"/>
      <c r="AA41" s="166"/>
      <c r="AB41" s="211"/>
    </row>
    <row r="42" spans="1:28" ht="18" customHeight="1" thickBot="1" x14ac:dyDescent="0.25">
      <c r="A42" s="127" t="s">
        <v>122</v>
      </c>
      <c r="B42" s="128"/>
      <c r="C42" s="128"/>
      <c r="D42" s="129"/>
      <c r="E42" s="129"/>
      <c r="F42" s="130"/>
      <c r="G42" s="131" t="s">
        <v>120</v>
      </c>
      <c r="H42" s="112"/>
      <c r="I42" s="129"/>
      <c r="J42" s="129"/>
      <c r="K42" s="129"/>
      <c r="L42" s="131"/>
      <c r="N42" s="206"/>
      <c r="P42" s="127" t="s">
        <v>122</v>
      </c>
      <c r="Q42" s="134"/>
      <c r="R42" s="134"/>
      <c r="S42" s="135"/>
      <c r="T42" s="135"/>
      <c r="U42" s="135"/>
      <c r="V42" s="136"/>
      <c r="W42" s="137"/>
      <c r="X42" s="135"/>
      <c r="Y42" s="135"/>
      <c r="Z42" s="135"/>
      <c r="AA42" s="136"/>
    </row>
    <row r="43" spans="1:28" ht="8.25" customHeight="1" thickBot="1" x14ac:dyDescent="0.25">
      <c r="A43" s="221"/>
      <c r="B43" s="153"/>
      <c r="C43" s="153"/>
      <c r="D43" s="218"/>
      <c r="E43" s="218"/>
      <c r="F43" s="218"/>
      <c r="G43" s="218"/>
      <c r="H43" s="218"/>
      <c r="I43" s="218"/>
      <c r="J43" s="218"/>
      <c r="K43" s="218"/>
      <c r="L43" s="218"/>
      <c r="N43" s="206"/>
      <c r="P43" s="221"/>
      <c r="Q43" s="154"/>
      <c r="R43" s="154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8" ht="18" customHeight="1" thickBot="1" x14ac:dyDescent="0.3">
      <c r="A44" s="108" t="s">
        <v>110</v>
      </c>
      <c r="B44" s="218"/>
      <c r="C44" s="218"/>
      <c r="D44" s="217" t="str">
        <f>D36</f>
        <v>A3</v>
      </c>
      <c r="E44" s="217" t="s">
        <v>111</v>
      </c>
      <c r="F44" s="218"/>
      <c r="G44" s="238"/>
      <c r="H44" s="239"/>
      <c r="I44" s="239"/>
      <c r="J44" s="239"/>
      <c r="K44" s="239"/>
      <c r="L44" s="240"/>
      <c r="M44" s="210" t="s">
        <v>154</v>
      </c>
      <c r="N44" s="206"/>
      <c r="P44" s="108" t="s">
        <v>110</v>
      </c>
      <c r="Q44" s="218"/>
      <c r="R44" s="218"/>
      <c r="S44" s="217" t="str">
        <f>S36</f>
        <v>A4</v>
      </c>
      <c r="T44" s="217" t="s">
        <v>111</v>
      </c>
      <c r="U44" s="218"/>
      <c r="V44" s="238"/>
      <c r="W44" s="238"/>
      <c r="X44" s="238"/>
      <c r="Y44" s="238"/>
      <c r="Z44" s="238"/>
      <c r="AA44" s="241"/>
      <c r="AB44" s="210" t="s">
        <v>154</v>
      </c>
    </row>
    <row r="45" spans="1:28" ht="18" customHeight="1" x14ac:dyDescent="0.2">
      <c r="A45" s="138" t="s">
        <v>123</v>
      </c>
      <c r="B45" s="139">
        <f>VLOOKUP($D$36,'Tischplan_20er_1.-6.'!$4:175,10)</f>
        <v>2</v>
      </c>
      <c r="C45" s="139">
        <f>VLOOKUP($D$36,'Tischplan_20er_1.-6.'!$4:175,11)</f>
        <v>2</v>
      </c>
      <c r="D45" s="140"/>
      <c r="E45" s="140"/>
      <c r="F45" s="141"/>
      <c r="G45" s="142" t="s">
        <v>120</v>
      </c>
      <c r="H45" s="143"/>
      <c r="I45" s="140"/>
      <c r="J45" s="140"/>
      <c r="K45" s="140"/>
      <c r="L45" s="142"/>
      <c r="M45" s="211"/>
      <c r="N45" s="207"/>
      <c r="O45" s="144"/>
      <c r="P45" s="138" t="s">
        <v>123</v>
      </c>
      <c r="Q45" s="139">
        <f>VLOOKUP($S$36,'Tischplan_20er_1.-6.'!$4:175,10)</f>
        <v>1</v>
      </c>
      <c r="R45" s="139">
        <f>VLOOKUP($S$36,'Tischplan_20er_1.-6.'!$4:175,11)</f>
        <v>2</v>
      </c>
      <c r="S45" s="140"/>
      <c r="T45" s="140"/>
      <c r="U45" s="140"/>
      <c r="V45" s="142"/>
      <c r="W45" s="143"/>
      <c r="X45" s="140"/>
      <c r="Y45" s="140"/>
      <c r="Z45" s="140"/>
      <c r="AA45" s="142"/>
      <c r="AB45" s="211"/>
    </row>
    <row r="46" spans="1:28" ht="18" customHeight="1" x14ac:dyDescent="0.2">
      <c r="A46" s="115" t="s">
        <v>124</v>
      </c>
      <c r="B46" s="122">
        <f>VLOOKUP($D$36,'Tischplan_20er_1.-6.'!$4:175,12)</f>
        <v>4</v>
      </c>
      <c r="C46" s="122">
        <f>VLOOKUP($D$36,'Tischplan_20er_1.-6.'!$4:175,13)</f>
        <v>1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N46" s="207"/>
      <c r="O46" s="144"/>
      <c r="P46" s="115" t="s">
        <v>124</v>
      </c>
      <c r="Q46" s="122">
        <f>VLOOKUP($S$36,'Tischplan_20er_1.-6.'!$4:175,12)</f>
        <v>3</v>
      </c>
      <c r="R46" s="122">
        <f>VLOOKUP($S$36,'Tischplan_20er_1.-6.'!$4:175,13)</f>
        <v>1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8" customHeight="1" x14ac:dyDescent="0.2">
      <c r="A47" s="115" t="s">
        <v>143</v>
      </c>
      <c r="B47" s="122">
        <f>VLOOKUP($D$36,'Tischplan_20er_1.-6.'!$4:175,14)</f>
        <v>1</v>
      </c>
      <c r="C47" s="122">
        <f>VLOOKUP($D$36,'Tischplan_20er_1.-6.'!$4:175,15)</f>
        <v>4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7"/>
      <c r="O47" s="144"/>
      <c r="P47" s="115" t="s">
        <v>143</v>
      </c>
      <c r="Q47" s="122">
        <f>VLOOKUP($S$36,'Tischplan_20er_1.-6.'!$4:175,14)</f>
        <v>2</v>
      </c>
      <c r="R47" s="122">
        <f>VLOOKUP($S$36,'Tischplan_20er_1.-6.'!$4:175,15)</f>
        <v>4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8" customHeight="1" thickBot="1" x14ac:dyDescent="0.25">
      <c r="A48" s="172" t="s">
        <v>144</v>
      </c>
      <c r="B48" s="169">
        <f>VLOOKUP($D$36,'Tischplan_20er_1.-6.'!$4:175,16)</f>
        <v>3</v>
      </c>
      <c r="C48" s="169">
        <f>VLOOKUP($D$36,'Tischplan_20er_1.-6.'!$4:175,17)</f>
        <v>3</v>
      </c>
      <c r="D48" s="170"/>
      <c r="E48" s="170"/>
      <c r="F48" s="165"/>
      <c r="G48" s="166"/>
      <c r="H48" s="171"/>
      <c r="I48" s="170"/>
      <c r="J48" s="170"/>
      <c r="K48" s="170"/>
      <c r="L48" s="166"/>
      <c r="M48" s="211"/>
      <c r="N48" s="207"/>
      <c r="O48" s="144"/>
      <c r="P48" s="172" t="s">
        <v>144</v>
      </c>
      <c r="Q48" s="169">
        <f>VLOOKUP($S$36,'Tischplan_20er_1.-6.'!$4:175,16)</f>
        <v>4</v>
      </c>
      <c r="R48" s="169">
        <f>VLOOKUP($S$36,'Tischplan_20er_1.-6.'!$4:175,17)</f>
        <v>3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8" customHeight="1" thickBot="1" x14ac:dyDescent="0.25">
      <c r="A49" s="127" t="s">
        <v>125</v>
      </c>
      <c r="B49" s="134"/>
      <c r="C49" s="134"/>
      <c r="D49" s="135"/>
      <c r="E49" s="135"/>
      <c r="F49" s="145"/>
      <c r="G49" s="136"/>
      <c r="H49" s="137"/>
      <c r="I49" s="135"/>
      <c r="J49" s="135"/>
      <c r="K49" s="135"/>
      <c r="L49" s="136"/>
      <c r="N49" s="206"/>
      <c r="P49" s="127" t="s">
        <v>125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8" customHeight="1" thickBot="1" x14ac:dyDescent="0.25">
      <c r="A50" s="266" t="s">
        <v>126</v>
      </c>
      <c r="B50" s="239"/>
      <c r="C50" s="267"/>
      <c r="D50" s="129" t="s">
        <v>120</v>
      </c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266" t="s">
        <v>126</v>
      </c>
      <c r="Q50" s="239"/>
      <c r="R50" s="267"/>
      <c r="S50" s="129" t="s">
        <v>120</v>
      </c>
      <c r="T50" s="129"/>
      <c r="U50" s="130"/>
      <c r="V50" s="131" t="s">
        <v>120</v>
      </c>
      <c r="W50" s="112"/>
      <c r="X50" s="129"/>
      <c r="Y50" s="129"/>
      <c r="Z50" s="129"/>
      <c r="AA50" s="131"/>
    </row>
    <row r="51" spans="1:28" ht="8.25" customHeight="1" x14ac:dyDescent="0.2">
      <c r="A51" s="179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80"/>
      <c r="N51" s="236"/>
      <c r="O51" s="180"/>
      <c r="P51" s="179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8" ht="8.25" customHeight="1" thickBot="1" x14ac:dyDescent="0.25">
      <c r="A52" s="181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82"/>
      <c r="N52" s="237"/>
      <c r="O52" s="182"/>
      <c r="P52" s="181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8" ht="18" customHeight="1" thickBot="1" x14ac:dyDescent="0.3">
      <c r="A53" s="108" t="s">
        <v>110</v>
      </c>
      <c r="B53" s="218"/>
      <c r="C53" s="218"/>
      <c r="D53" s="217" t="str">
        <f>D36</f>
        <v>A3</v>
      </c>
      <c r="E53" s="217" t="s">
        <v>111</v>
      </c>
      <c r="F53" s="218"/>
      <c r="G53" s="238"/>
      <c r="H53" s="239"/>
      <c r="I53" s="239"/>
      <c r="J53" s="239"/>
      <c r="K53" s="239"/>
      <c r="L53" s="240"/>
      <c r="M53" s="210" t="s">
        <v>154</v>
      </c>
      <c r="N53" s="206"/>
      <c r="P53" s="108" t="s">
        <v>110</v>
      </c>
      <c r="Q53" s="218"/>
      <c r="R53" s="218"/>
      <c r="S53" s="217" t="str">
        <f>S36</f>
        <v>A4</v>
      </c>
      <c r="T53" s="217" t="s">
        <v>111</v>
      </c>
      <c r="U53" s="218"/>
      <c r="V53" s="238"/>
      <c r="W53" s="238"/>
      <c r="X53" s="238"/>
      <c r="Y53" s="238"/>
      <c r="Z53" s="238"/>
      <c r="AA53" s="241"/>
      <c r="AB53" s="210" t="s">
        <v>154</v>
      </c>
    </row>
    <row r="54" spans="1:28" ht="18" customHeight="1" x14ac:dyDescent="0.2">
      <c r="A54" s="138" t="s">
        <v>127</v>
      </c>
      <c r="B54" s="139">
        <f>VLOOKUP($D$36,'Tischplan_20er_1.-6.'!$4:180,18)</f>
        <v>1</v>
      </c>
      <c r="C54" s="139">
        <f>VLOOKUP($D$36,'Tischplan_20er_1.-6.'!$4:180,19)</f>
        <v>4</v>
      </c>
      <c r="D54" s="140"/>
      <c r="E54" s="140"/>
      <c r="F54" s="141"/>
      <c r="G54" s="142"/>
      <c r="H54" s="143"/>
      <c r="I54" s="140"/>
      <c r="J54" s="140"/>
      <c r="K54" s="140"/>
      <c r="L54" s="142"/>
      <c r="M54" s="211"/>
      <c r="N54" s="206"/>
      <c r="P54" s="138" t="s">
        <v>127</v>
      </c>
      <c r="Q54" s="139">
        <f>VLOOKUP($S$36,'Tischplan_20er_1.-6.'!$4:180,18)</f>
        <v>2</v>
      </c>
      <c r="R54" s="139">
        <f>VLOOKUP($S$36,'Tischplan_20er_1.-6.'!$4:180,19)</f>
        <v>4</v>
      </c>
      <c r="S54" s="140"/>
      <c r="T54" s="140"/>
      <c r="U54" s="140"/>
      <c r="V54" s="142"/>
      <c r="W54" s="143"/>
      <c r="X54" s="140"/>
      <c r="Y54" s="140"/>
      <c r="Z54" s="140"/>
      <c r="AA54" s="142"/>
      <c r="AB54" s="211"/>
    </row>
    <row r="55" spans="1:28" ht="18" customHeight="1" x14ac:dyDescent="0.2">
      <c r="A55" s="115" t="s">
        <v>128</v>
      </c>
      <c r="B55" s="122">
        <f>VLOOKUP($D$36,'Tischplan_20er_1.-6.'!$4:180,20)</f>
        <v>2</v>
      </c>
      <c r="C55" s="122">
        <f>VLOOKUP($D$36,'Tischplan_20er_1.-6.'!$4:180,21)</f>
        <v>3</v>
      </c>
      <c r="D55" s="123"/>
      <c r="E55" s="123"/>
      <c r="F55" s="124"/>
      <c r="G55" s="125"/>
      <c r="H55" s="126"/>
      <c r="I55" s="123"/>
      <c r="J55" s="123"/>
      <c r="K55" s="123"/>
      <c r="L55" s="125"/>
      <c r="M55" s="211"/>
      <c r="N55" s="206"/>
      <c r="P55" s="115" t="s">
        <v>128</v>
      </c>
      <c r="Q55" s="122">
        <f>VLOOKUP($S$36,'Tischplan_20er_1.-6.'!$4:180,20)</f>
        <v>1</v>
      </c>
      <c r="R55" s="122">
        <f>VLOOKUP($S$36,'Tischplan_20er_1.-6.'!$4:180,21)</f>
        <v>3</v>
      </c>
      <c r="S55" s="123"/>
      <c r="T55" s="123"/>
      <c r="U55" s="123"/>
      <c r="V55" s="125"/>
      <c r="W55" s="126"/>
      <c r="X55" s="123"/>
      <c r="Y55" s="123"/>
      <c r="Z55" s="123"/>
      <c r="AA55" s="125"/>
      <c r="AB55" s="211"/>
    </row>
    <row r="56" spans="1:28" ht="18" customHeight="1" x14ac:dyDescent="0.2">
      <c r="A56" s="115" t="s">
        <v>145</v>
      </c>
      <c r="B56" s="122">
        <f>VLOOKUP($D$36,'Tischplan_20er_1.-6.'!$4:180,22)</f>
        <v>4</v>
      </c>
      <c r="C56" s="122">
        <f>VLOOKUP($D$36,'Tischplan_20er_1.-6.'!$4:180,23)</f>
        <v>2</v>
      </c>
      <c r="D56" s="123"/>
      <c r="E56" s="123"/>
      <c r="F56" s="124"/>
      <c r="G56" s="125"/>
      <c r="H56" s="126"/>
      <c r="I56" s="123"/>
      <c r="J56" s="123"/>
      <c r="K56" s="123"/>
      <c r="L56" s="125"/>
      <c r="M56" s="211"/>
      <c r="N56" s="206"/>
      <c r="P56" s="115" t="s">
        <v>145</v>
      </c>
      <c r="Q56" s="122">
        <f>VLOOKUP($S$36,'Tischplan_20er_1.-6.'!$4:180,22)</f>
        <v>3</v>
      </c>
      <c r="R56" s="122">
        <f>VLOOKUP($S$36,'Tischplan_20er_1.-6.'!$4:180,23)</f>
        <v>2</v>
      </c>
      <c r="S56" s="123"/>
      <c r="T56" s="123"/>
      <c r="U56" s="123"/>
      <c r="V56" s="125"/>
      <c r="W56" s="126"/>
      <c r="X56" s="123"/>
      <c r="Y56" s="123"/>
      <c r="Z56" s="123"/>
      <c r="AA56" s="125"/>
      <c r="AB56" s="211"/>
    </row>
    <row r="57" spans="1:28" ht="18" customHeight="1" thickBot="1" x14ac:dyDescent="0.25">
      <c r="A57" s="172" t="s">
        <v>146</v>
      </c>
      <c r="B57" s="169">
        <f>VLOOKUP($D$36,'Tischplan_20er_1.-6.'!$4:180,24)</f>
        <v>3</v>
      </c>
      <c r="C57" s="169">
        <f>VLOOKUP($D$36,'Tischplan_20er_1.-6.'!$4:180,25)</f>
        <v>1</v>
      </c>
      <c r="D57" s="170"/>
      <c r="E57" s="170"/>
      <c r="F57" s="170"/>
      <c r="G57" s="166"/>
      <c r="H57" s="171"/>
      <c r="I57" s="170"/>
      <c r="J57" s="170"/>
      <c r="K57" s="170"/>
      <c r="L57" s="166"/>
      <c r="M57" s="211"/>
      <c r="N57" s="206"/>
      <c r="P57" s="172" t="s">
        <v>146</v>
      </c>
      <c r="Q57" s="169">
        <f>VLOOKUP($S$36,'Tischplan_20er_1.-6.'!$4:180,24)</f>
        <v>4</v>
      </c>
      <c r="R57" s="169">
        <f>VLOOKUP($S$36,'Tischplan_20er_1.-6.'!$4:180,25)</f>
        <v>1</v>
      </c>
      <c r="S57" s="170"/>
      <c r="T57" s="170"/>
      <c r="U57" s="170"/>
      <c r="V57" s="166"/>
      <c r="W57" s="171"/>
      <c r="X57" s="170"/>
      <c r="Y57" s="170"/>
      <c r="Z57" s="170"/>
      <c r="AA57" s="166"/>
      <c r="AB57" s="211"/>
    </row>
    <row r="58" spans="1:28" ht="18" customHeight="1" thickBot="1" x14ac:dyDescent="0.25">
      <c r="A58" s="127" t="s">
        <v>129</v>
      </c>
      <c r="B58" s="134"/>
      <c r="C58" s="134"/>
      <c r="D58" s="135"/>
      <c r="E58" s="135"/>
      <c r="F58" s="135"/>
      <c r="G58" s="136"/>
      <c r="H58" s="137"/>
      <c r="I58" s="135"/>
      <c r="J58" s="135"/>
      <c r="K58" s="135"/>
      <c r="L58" s="136"/>
      <c r="N58" s="206"/>
      <c r="P58" s="127" t="s">
        <v>129</v>
      </c>
      <c r="Q58" s="134"/>
      <c r="R58" s="134"/>
      <c r="S58" s="135"/>
      <c r="T58" s="135"/>
      <c r="U58" s="135"/>
      <c r="V58" s="136"/>
      <c r="W58" s="137"/>
      <c r="X58" s="135"/>
      <c r="Y58" s="135"/>
      <c r="Z58" s="135"/>
      <c r="AA58" s="136"/>
    </row>
    <row r="59" spans="1:28" ht="18" customHeight="1" thickBot="1" x14ac:dyDescent="0.25">
      <c r="A59" s="266" t="s">
        <v>130</v>
      </c>
      <c r="B59" s="239"/>
      <c r="C59" s="267"/>
      <c r="D59" s="129" t="s">
        <v>120</v>
      </c>
      <c r="E59" s="129"/>
      <c r="F59" s="130"/>
      <c r="G59" s="131" t="s">
        <v>120</v>
      </c>
      <c r="H59" s="112"/>
      <c r="I59" s="129"/>
      <c r="J59" s="129"/>
      <c r="K59" s="129"/>
      <c r="L59" s="131"/>
      <c r="N59" s="206"/>
      <c r="P59" s="266" t="s">
        <v>130</v>
      </c>
      <c r="Q59" s="239"/>
      <c r="R59" s="267"/>
      <c r="S59" s="129" t="s">
        <v>120</v>
      </c>
      <c r="T59" s="129"/>
      <c r="U59" s="130"/>
      <c r="V59" s="131" t="s">
        <v>120</v>
      </c>
      <c r="W59" s="112"/>
      <c r="X59" s="129"/>
      <c r="Y59" s="129"/>
      <c r="Z59" s="129"/>
      <c r="AA59" s="131"/>
    </row>
    <row r="60" spans="1:28" ht="8.25" customHeight="1" thickBot="1" x14ac:dyDescent="0.25">
      <c r="A60" s="221"/>
      <c r="B60" s="153"/>
      <c r="C60" s="153"/>
      <c r="D60" s="218"/>
      <c r="E60" s="218"/>
      <c r="F60" s="218"/>
      <c r="G60" s="218"/>
      <c r="H60" s="218"/>
      <c r="I60" s="218"/>
      <c r="J60" s="218"/>
      <c r="K60" s="218"/>
      <c r="L60" s="218"/>
      <c r="N60" s="206"/>
      <c r="P60" s="221"/>
      <c r="Q60" s="154"/>
      <c r="R60" s="154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8" ht="18" customHeight="1" thickBot="1" x14ac:dyDescent="0.3">
      <c r="A61" s="108" t="s">
        <v>110</v>
      </c>
      <c r="B61" s="218"/>
      <c r="C61" s="218"/>
      <c r="D61" s="217" t="str">
        <f>D36</f>
        <v>A3</v>
      </c>
      <c r="E61" s="217" t="s">
        <v>111</v>
      </c>
      <c r="F61" s="218"/>
      <c r="G61" s="238"/>
      <c r="H61" s="239"/>
      <c r="I61" s="239"/>
      <c r="J61" s="239"/>
      <c r="K61" s="239"/>
      <c r="L61" s="240"/>
      <c r="M61" s="210" t="s">
        <v>154</v>
      </c>
      <c r="N61" s="205"/>
      <c r="P61" s="108" t="s">
        <v>110</v>
      </c>
      <c r="Q61" s="218"/>
      <c r="R61" s="218"/>
      <c r="S61" s="217" t="str">
        <f>S36</f>
        <v>A4</v>
      </c>
      <c r="T61" s="217" t="s">
        <v>111</v>
      </c>
      <c r="U61" s="218"/>
      <c r="V61" s="238"/>
      <c r="W61" s="238"/>
      <c r="X61" s="238"/>
      <c r="Y61" s="238"/>
      <c r="Z61" s="238"/>
      <c r="AA61" s="241"/>
      <c r="AB61" s="210" t="s">
        <v>154</v>
      </c>
    </row>
    <row r="62" spans="1:28" ht="18" customHeight="1" x14ac:dyDescent="0.2">
      <c r="A62" s="138" t="s">
        <v>131</v>
      </c>
      <c r="B62" s="139">
        <f>VLOOKUP($D$36,'Tischplan_20er_1.-6.'!$4:187,26)</f>
        <v>4</v>
      </c>
      <c r="C62" s="139">
        <f>VLOOKUP($D$36,'Tischplan_20er_1.-6.'!$4:187,27)</f>
        <v>3</v>
      </c>
      <c r="D62" s="140"/>
      <c r="E62" s="140"/>
      <c r="F62" s="140"/>
      <c r="G62" s="142"/>
      <c r="H62" s="143"/>
      <c r="I62" s="140"/>
      <c r="J62" s="140"/>
      <c r="K62" s="140"/>
      <c r="L62" s="142"/>
      <c r="M62" s="211"/>
      <c r="N62" s="206"/>
      <c r="P62" s="138" t="s">
        <v>131</v>
      </c>
      <c r="Q62" s="139">
        <f>VLOOKUP($S$36,'Tischplan_20er_1.-6.'!$4:187,26)</f>
        <v>3</v>
      </c>
      <c r="R62" s="139">
        <f>VLOOKUP($S$36,'Tischplan_20er_1.-6.'!$4:187,27)</f>
        <v>3</v>
      </c>
      <c r="S62" s="140"/>
      <c r="T62" s="140"/>
      <c r="U62" s="140"/>
      <c r="V62" s="142"/>
      <c r="W62" s="143"/>
      <c r="X62" s="140"/>
      <c r="Y62" s="140"/>
      <c r="Z62" s="140"/>
      <c r="AA62" s="142"/>
      <c r="AB62" s="211"/>
    </row>
    <row r="63" spans="1:28" ht="18" customHeight="1" x14ac:dyDescent="0.2">
      <c r="A63" s="115" t="s">
        <v>132</v>
      </c>
      <c r="B63" s="122">
        <f>VLOOKUP($D$36,'Tischplan_20er_1.-6.'!$4:187,28)</f>
        <v>1</v>
      </c>
      <c r="C63" s="122">
        <f>VLOOKUP($D$36,'Tischplan_20er_1.-6.'!$4:187,29)</f>
        <v>4</v>
      </c>
      <c r="D63" s="123"/>
      <c r="E63" s="123"/>
      <c r="F63" s="123"/>
      <c r="G63" s="125"/>
      <c r="H63" s="126"/>
      <c r="I63" s="123"/>
      <c r="J63" s="123"/>
      <c r="K63" s="123"/>
      <c r="L63" s="125"/>
      <c r="M63" s="211"/>
      <c r="N63" s="206"/>
      <c r="P63" s="115" t="s">
        <v>132</v>
      </c>
      <c r="Q63" s="122">
        <f>VLOOKUP($S$36,'Tischplan_20er_1.-6.'!$4:187,28)</f>
        <v>2</v>
      </c>
      <c r="R63" s="122">
        <f>VLOOKUP($S$36,'Tischplan_20er_1.-6.'!$4:187,29)</f>
        <v>4</v>
      </c>
      <c r="S63" s="123"/>
      <c r="T63" s="123"/>
      <c r="U63" s="123"/>
      <c r="V63" s="125"/>
      <c r="W63" s="126"/>
      <c r="X63" s="123"/>
      <c r="Y63" s="123"/>
      <c r="Z63" s="123"/>
      <c r="AA63" s="125"/>
      <c r="AB63" s="211"/>
    </row>
    <row r="64" spans="1:28" ht="18" customHeight="1" x14ac:dyDescent="0.2">
      <c r="A64" s="115" t="s">
        <v>147</v>
      </c>
      <c r="B64" s="122">
        <f>VLOOKUP($D$36,'Tischplan_20er_1.-6.'!$4:187,30)</f>
        <v>2</v>
      </c>
      <c r="C64" s="122">
        <f>VLOOKUP($D$36,'Tischplan_20er_1.-6.'!$4:187,31)</f>
        <v>1</v>
      </c>
      <c r="D64" s="123"/>
      <c r="E64" s="123"/>
      <c r="F64" s="123"/>
      <c r="G64" s="125"/>
      <c r="H64" s="126"/>
      <c r="I64" s="123"/>
      <c r="J64" s="123"/>
      <c r="K64" s="123"/>
      <c r="L64" s="125"/>
      <c r="M64" s="211"/>
      <c r="N64" s="206"/>
      <c r="P64" s="115" t="s">
        <v>147</v>
      </c>
      <c r="Q64" s="122">
        <f>VLOOKUP($S$36,'Tischplan_20er_1.-6.'!$4:187,30)</f>
        <v>1</v>
      </c>
      <c r="R64" s="122">
        <f>VLOOKUP($S$36,'Tischplan_20er_1.-6.'!$4:187,31)</f>
        <v>1</v>
      </c>
      <c r="S64" s="123"/>
      <c r="T64" s="123"/>
      <c r="U64" s="123"/>
      <c r="V64" s="125"/>
      <c r="W64" s="126"/>
      <c r="X64" s="123"/>
      <c r="Y64" s="123"/>
      <c r="Z64" s="123"/>
      <c r="AA64" s="125"/>
      <c r="AB64" s="211"/>
    </row>
    <row r="65" spans="1:28" ht="18" customHeight="1" thickBot="1" x14ac:dyDescent="0.25">
      <c r="A65" s="172" t="s">
        <v>148</v>
      </c>
      <c r="B65" s="169">
        <f>VLOOKUP($D$36,'Tischplan_20er_1.-6.'!$4:187,32)</f>
        <v>3</v>
      </c>
      <c r="C65" s="169">
        <f>VLOOKUP($D$36,'Tischplan_20er_1.-6.'!$4:187,33)</f>
        <v>2</v>
      </c>
      <c r="D65" s="170"/>
      <c r="E65" s="170"/>
      <c r="F65" s="165"/>
      <c r="G65" s="166"/>
      <c r="H65" s="171"/>
      <c r="I65" s="170"/>
      <c r="J65" s="170"/>
      <c r="K65" s="170"/>
      <c r="L65" s="166"/>
      <c r="M65" s="211"/>
      <c r="N65" s="206"/>
      <c r="P65" s="172" t="s">
        <v>148</v>
      </c>
      <c r="Q65" s="169">
        <f>VLOOKUP($S$36,'Tischplan_20er_1.-6.'!$4:187,32)</f>
        <v>4</v>
      </c>
      <c r="R65" s="169">
        <f>VLOOKUP($S$36,'Tischplan_20er_1.-6.'!$4:187,33)</f>
        <v>2</v>
      </c>
      <c r="S65" s="170"/>
      <c r="T65" s="170"/>
      <c r="U65" s="170"/>
      <c r="V65" s="166"/>
      <c r="W65" s="171"/>
      <c r="X65" s="170"/>
      <c r="Y65" s="170"/>
      <c r="Z65" s="170"/>
      <c r="AA65" s="166"/>
      <c r="AB65" s="211"/>
    </row>
    <row r="66" spans="1:28" ht="18" customHeight="1" thickBot="1" x14ac:dyDescent="0.25">
      <c r="A66" s="127" t="s">
        <v>133</v>
      </c>
      <c r="B66" s="134"/>
      <c r="C66" s="134"/>
      <c r="D66" s="135"/>
      <c r="E66" s="135"/>
      <c r="F66" s="145"/>
      <c r="G66" s="136"/>
      <c r="H66" s="137"/>
      <c r="I66" s="135"/>
      <c r="J66" s="135"/>
      <c r="K66" s="135"/>
      <c r="L66" s="136"/>
      <c r="N66" s="206"/>
      <c r="P66" s="127" t="s">
        <v>133</v>
      </c>
      <c r="Q66" s="134"/>
      <c r="R66" s="134"/>
      <c r="S66" s="135"/>
      <c r="T66" s="135"/>
      <c r="U66" s="135"/>
      <c r="V66" s="136"/>
      <c r="W66" s="137"/>
      <c r="X66" s="135"/>
      <c r="Y66" s="135"/>
      <c r="Z66" s="135"/>
      <c r="AA66" s="136"/>
    </row>
    <row r="67" spans="1:28" ht="18" customHeight="1" thickBot="1" x14ac:dyDescent="0.25">
      <c r="A67" s="266" t="s">
        <v>134</v>
      </c>
      <c r="B67" s="239"/>
      <c r="C67" s="267"/>
      <c r="D67" s="129" t="s">
        <v>120</v>
      </c>
      <c r="E67" s="129"/>
      <c r="F67" s="130"/>
      <c r="G67" s="131" t="s">
        <v>120</v>
      </c>
      <c r="H67" s="112"/>
      <c r="I67" s="129"/>
      <c r="J67" s="129"/>
      <c r="K67" s="129"/>
      <c r="L67" s="131"/>
      <c r="N67" s="206"/>
      <c r="P67" s="266" t="s">
        <v>134</v>
      </c>
      <c r="Q67" s="239"/>
      <c r="R67" s="267"/>
      <c r="S67" s="129" t="s">
        <v>120</v>
      </c>
      <c r="T67" s="129"/>
      <c r="U67" s="130"/>
      <c r="V67" s="131" t="s">
        <v>120</v>
      </c>
      <c r="W67" s="112"/>
      <c r="X67" s="129"/>
      <c r="Y67" s="129"/>
      <c r="Z67" s="129"/>
      <c r="AA67" s="131"/>
    </row>
    <row r="68" spans="1:28" ht="18" customHeight="1" x14ac:dyDescent="0.2">
      <c r="M68" s="148"/>
      <c r="N68" s="148"/>
      <c r="O68" s="106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fitToHeight="0" orientation="landscape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F6A93-59B1-43F4-B84E-7DAC0A648E9E}">
  <sheetPr>
    <tabColor rgb="FFFFC000"/>
  </sheetPr>
  <dimension ref="A1:AB62"/>
  <sheetViews>
    <sheetView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7" ht="21" customHeight="1" x14ac:dyDescent="0.2">
      <c r="A1" s="183" t="str">
        <f>"Die "&amp;$B$14&amp;" wird freundlich unterstützt von:"</f>
        <v>Die   4-Serien-Liga wird freundlich unterstützt von:</v>
      </c>
      <c r="M1" s="160"/>
      <c r="N1" s="224"/>
      <c r="O1" s="5"/>
      <c r="P1" s="183" t="str">
        <f>"Die "&amp;$B$14&amp;" wird freundlich unterstützt von:"</f>
        <v>Die   4-Serien-Liga wird freundlich unterstützt von:</v>
      </c>
    </row>
    <row r="2" spans="1:27" ht="18" customHeight="1" x14ac:dyDescent="0.25">
      <c r="A2" s="159"/>
      <c r="N2" s="206"/>
      <c r="O2" s="5"/>
      <c r="P2" s="159"/>
    </row>
    <row r="3" spans="1:27" ht="18" customHeight="1" x14ac:dyDescent="0.25">
      <c r="A3" s="159"/>
      <c r="N3" s="206"/>
      <c r="O3" s="5"/>
      <c r="P3" s="159"/>
    </row>
    <row r="4" spans="1:27" ht="18" customHeight="1" x14ac:dyDescent="0.25">
      <c r="A4" s="159"/>
      <c r="N4" s="206"/>
      <c r="O4" s="5"/>
      <c r="P4" s="159"/>
    </row>
    <row r="5" spans="1:27" ht="18" customHeight="1" x14ac:dyDescent="0.25">
      <c r="A5" s="159"/>
      <c r="N5" s="206"/>
      <c r="O5" s="5"/>
      <c r="P5" s="159"/>
    </row>
    <row r="6" spans="1:27" ht="18" customHeight="1" x14ac:dyDescent="0.25">
      <c r="A6" s="159"/>
      <c r="N6" s="206"/>
      <c r="O6" s="5"/>
      <c r="P6" s="159"/>
    </row>
    <row r="7" spans="1:27" ht="18" customHeight="1" x14ac:dyDescent="0.25">
      <c r="A7" s="159"/>
      <c r="N7" s="206"/>
      <c r="O7" s="5"/>
      <c r="P7" s="159"/>
    </row>
    <row r="8" spans="1:27" ht="18" customHeight="1" x14ac:dyDescent="0.25">
      <c r="A8" s="159"/>
      <c r="N8" s="206"/>
      <c r="O8" s="5"/>
      <c r="P8" s="159"/>
    </row>
    <row r="9" spans="1:27" ht="18" customHeight="1" x14ac:dyDescent="0.25">
      <c r="A9" s="159"/>
      <c r="N9" s="206"/>
      <c r="O9" s="5"/>
      <c r="P9" s="159"/>
    </row>
    <row r="10" spans="1:27" ht="18" customHeight="1" x14ac:dyDescent="0.25">
      <c r="A10" s="159"/>
      <c r="N10" s="206"/>
      <c r="O10" s="5"/>
      <c r="P10" s="159"/>
    </row>
    <row r="11" spans="1:27" ht="18" customHeight="1" x14ac:dyDescent="0.25">
      <c r="A11" s="159"/>
      <c r="N11" s="206"/>
      <c r="O11" s="5"/>
      <c r="P11" s="159"/>
    </row>
    <row r="12" spans="1:27" ht="18" customHeight="1" x14ac:dyDescent="0.25">
      <c r="A12" s="159"/>
      <c r="N12" s="206"/>
      <c r="O12" s="5"/>
      <c r="P12" s="159"/>
    </row>
    <row r="13" spans="1:27" ht="18" customHeight="1" x14ac:dyDescent="0.25">
      <c r="A13" s="159"/>
      <c r="N13" s="206"/>
      <c r="O13" s="5"/>
      <c r="P13" s="159"/>
    </row>
    <row r="14" spans="1:27" ht="24" customHeight="1" thickBot="1" x14ac:dyDescent="0.25">
      <c r="A14" s="219"/>
      <c r="B14" s="268" t="str">
        <f>VORNE_20S!B1</f>
        <v xml:space="preserve">  4-Serien-Liga</v>
      </c>
      <c r="C14" s="268"/>
      <c r="D14" s="268"/>
      <c r="E14" s="268"/>
      <c r="F14" s="268"/>
      <c r="G14" s="268"/>
      <c r="H14" s="268"/>
      <c r="I14" s="268"/>
      <c r="J14" s="269">
        <f>VORNE_20S!J1</f>
        <v>2023</v>
      </c>
      <c r="K14" s="269"/>
      <c r="L14" s="269"/>
      <c r="M14" s="148" t="str">
        <f>VORNE_20S!M1</f>
        <v>A</v>
      </c>
      <c r="N14" s="150"/>
      <c r="O14" s="106">
        <f>VORNE_20S!O1</f>
        <v>2</v>
      </c>
      <c r="P14" s="219"/>
      <c r="Q14" s="268" t="str">
        <f>$B$14</f>
        <v xml:space="preserve">  4-Serien-Liga</v>
      </c>
      <c r="R14" s="268"/>
      <c r="S14" s="268"/>
      <c r="T14" s="268"/>
      <c r="U14" s="268"/>
      <c r="V14" s="268"/>
      <c r="W14" s="268"/>
      <c r="X14" s="268"/>
      <c r="Y14" s="269">
        <f>$J$14</f>
        <v>2023</v>
      </c>
      <c r="Z14" s="269"/>
      <c r="AA14" s="269"/>
    </row>
    <row r="15" spans="1:27" ht="18" customHeight="1" thickBot="1" x14ac:dyDescent="0.3">
      <c r="A15" s="108" t="s">
        <v>110</v>
      </c>
      <c r="B15" s="218"/>
      <c r="C15" s="218"/>
      <c r="D15" s="217" t="str">
        <f>M14&amp;O14</f>
        <v>A2</v>
      </c>
      <c r="E15" s="217" t="s">
        <v>111</v>
      </c>
      <c r="F15" s="218"/>
      <c r="G15" s="238"/>
      <c r="H15" s="238"/>
      <c r="I15" s="238"/>
      <c r="J15" s="238"/>
      <c r="K15" s="238"/>
      <c r="L15" s="241"/>
      <c r="M15" s="161"/>
      <c r="N15" s="205"/>
      <c r="P15" s="108" t="s">
        <v>110</v>
      </c>
      <c r="Q15" s="218"/>
      <c r="R15" s="218"/>
      <c r="S15" s="217" t="str">
        <f>M14&amp;O14-1</f>
        <v>A1</v>
      </c>
      <c r="T15" s="217" t="s">
        <v>111</v>
      </c>
      <c r="U15" s="218"/>
      <c r="V15" s="238"/>
      <c r="W15" s="238"/>
      <c r="X15" s="238"/>
      <c r="Y15" s="238"/>
      <c r="Z15" s="238"/>
      <c r="AA15" s="241"/>
    </row>
    <row r="16" spans="1:27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M16" s="161"/>
      <c r="N16" s="205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7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88" t="s">
        <v>135</v>
      </c>
      <c r="B18" s="189">
        <f>VLOOKUP($D$15,'Tischplan_20er_1.-6.'!$4:161,34)</f>
        <v>2</v>
      </c>
      <c r="C18" s="189">
        <f>VLOOKUP($D$15,'Tischplan_20er_1.-6.'!$4:161,35)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7"/>
      <c r="O18" s="144"/>
      <c r="P18" s="188" t="s">
        <v>135</v>
      </c>
      <c r="Q18" s="189">
        <f>VLOOKUP($S$15,'Tischplan_20er_1.-6.'!$4:161,34)</f>
        <v>1</v>
      </c>
      <c r="R18" s="189">
        <f>VLOOKUP($S$15,'Tischplan_20er_1.-6.'!$4:161,35)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90" t="s">
        <v>149</v>
      </c>
      <c r="B19" s="191">
        <f>VLOOKUP($D$15,'Tischplan_20er_1.-6.'!$4:161,36)</f>
        <v>2</v>
      </c>
      <c r="C19" s="191">
        <f>VLOOKUP($D$15,'Tischplan_20er_1.-6.'!$4:161,37)</f>
        <v>2</v>
      </c>
      <c r="D19" s="123"/>
      <c r="E19" s="123"/>
      <c r="F19" s="124"/>
      <c r="G19" s="125"/>
      <c r="H19" s="126"/>
      <c r="I19" s="123"/>
      <c r="J19" s="123"/>
      <c r="K19" s="123"/>
      <c r="L19" s="125"/>
      <c r="M19" s="211"/>
      <c r="N19" s="207"/>
      <c r="O19" s="144"/>
      <c r="P19" s="190" t="s">
        <v>149</v>
      </c>
      <c r="Q19" s="191">
        <f>VLOOKUP($S$15,'Tischplan_20er_1.-6.'!$4:161,36)</f>
        <v>1</v>
      </c>
      <c r="R19" s="191">
        <f>VLOOKUP($S$15,'Tischplan_20er_1.-6.'!$4:161,37)</f>
        <v>2</v>
      </c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94"/>
      <c r="B20" s="195"/>
      <c r="C20" s="195"/>
      <c r="D20" s="123"/>
      <c r="E20" s="123"/>
      <c r="F20" s="124"/>
      <c r="G20" s="125"/>
      <c r="H20" s="126"/>
      <c r="I20" s="123"/>
      <c r="J20" s="123"/>
      <c r="K20" s="123"/>
      <c r="L20" s="125"/>
      <c r="M20" s="211"/>
      <c r="N20" s="207"/>
      <c r="O20" s="144"/>
      <c r="P20" s="194"/>
      <c r="Q20" s="195"/>
      <c r="R20" s="195"/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96"/>
      <c r="B21" s="197"/>
      <c r="C21" s="197"/>
      <c r="D21" s="170"/>
      <c r="E21" s="170"/>
      <c r="F21" s="165"/>
      <c r="G21" s="166"/>
      <c r="H21" s="171"/>
      <c r="I21" s="170"/>
      <c r="J21" s="170"/>
      <c r="K21" s="170"/>
      <c r="L21" s="166"/>
      <c r="M21" s="211"/>
      <c r="N21" s="206"/>
      <c r="P21" s="196"/>
      <c r="Q21" s="197"/>
      <c r="R21" s="197"/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136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136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6" t="s">
        <v>137</v>
      </c>
      <c r="B23" s="239"/>
      <c r="C23" s="267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6" t="s">
        <v>137</v>
      </c>
      <c r="Q23" s="239"/>
      <c r="R23" s="267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221"/>
      <c r="B24" s="153"/>
      <c r="C24" s="153"/>
      <c r="D24" s="218"/>
      <c r="E24" s="218"/>
      <c r="F24" s="218"/>
      <c r="G24" s="218"/>
      <c r="H24" s="218"/>
      <c r="I24" s="218"/>
      <c r="J24" s="218"/>
      <c r="K24" s="218"/>
      <c r="L24" s="218"/>
      <c r="N24" s="206"/>
      <c r="P24" s="221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218"/>
      <c r="C25" s="218"/>
      <c r="D25" s="217" t="str">
        <f>D15</f>
        <v>A2</v>
      </c>
      <c r="E25" s="217" t="s">
        <v>111</v>
      </c>
      <c r="F25" s="218"/>
      <c r="G25" s="238"/>
      <c r="H25" s="239"/>
      <c r="I25" s="239"/>
      <c r="J25" s="239"/>
      <c r="K25" s="239"/>
      <c r="L25" s="240"/>
      <c r="M25" s="210" t="s">
        <v>154</v>
      </c>
      <c r="N25" s="206"/>
      <c r="P25" s="108" t="s">
        <v>110</v>
      </c>
      <c r="Q25" s="218"/>
      <c r="R25" s="218"/>
      <c r="S25" s="217" t="str">
        <f>S15</f>
        <v>A1</v>
      </c>
      <c r="T25" s="217" t="s">
        <v>111</v>
      </c>
      <c r="U25" s="218"/>
      <c r="V25" s="238"/>
      <c r="W25" s="238"/>
      <c r="X25" s="238"/>
      <c r="Y25" s="238"/>
      <c r="Z25" s="238"/>
      <c r="AA25" s="241"/>
      <c r="AB25" s="210" t="s">
        <v>154</v>
      </c>
    </row>
    <row r="26" spans="1:28" ht="18" customHeight="1" x14ac:dyDescent="0.2">
      <c r="A26" s="198"/>
      <c r="B26" s="199"/>
      <c r="C26" s="199"/>
      <c r="D26" s="140"/>
      <c r="E26" s="140"/>
      <c r="F26" s="140"/>
      <c r="G26" s="142"/>
      <c r="H26" s="143"/>
      <c r="I26" s="140"/>
      <c r="J26" s="140"/>
      <c r="K26" s="140"/>
      <c r="L26" s="142"/>
      <c r="M26" s="211"/>
      <c r="P26" s="198"/>
      <c r="Q26" s="199"/>
      <c r="R26" s="199"/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94"/>
      <c r="B27" s="195"/>
      <c r="C27" s="195"/>
      <c r="D27" s="123"/>
      <c r="E27" s="123"/>
      <c r="F27" s="123"/>
      <c r="G27" s="125"/>
      <c r="H27" s="126"/>
      <c r="I27" s="123"/>
      <c r="J27" s="123"/>
      <c r="K27" s="123"/>
      <c r="L27" s="125"/>
      <c r="M27" s="211"/>
      <c r="P27" s="194"/>
      <c r="Q27" s="195"/>
      <c r="R27" s="195"/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90" t="s">
        <v>150</v>
      </c>
      <c r="B28" s="191">
        <f>VLOOKUP($D$15,'Tischplan_20er_1.-6.'!$4:166,46)</f>
        <v>3</v>
      </c>
      <c r="C28" s="191">
        <f>VLOOKUP($D$15,'Tischplan_20er_1.-6.'!$4:166,47)</f>
        <v>4</v>
      </c>
      <c r="D28" s="123"/>
      <c r="E28" s="123"/>
      <c r="F28" s="123"/>
      <c r="G28" s="125"/>
      <c r="H28" s="126"/>
      <c r="I28" s="123"/>
      <c r="J28" s="123"/>
      <c r="K28" s="123"/>
      <c r="L28" s="125"/>
      <c r="M28" s="211"/>
      <c r="P28" s="190" t="s">
        <v>150</v>
      </c>
      <c r="Q28" s="191">
        <f>VLOOKUP($S$15,'Tischplan_20er_1.-6.'!$4:166,46)</f>
        <v>5</v>
      </c>
      <c r="R28" s="191">
        <f>VLOOKUP($S$15,'Tischplan_20er_1.-6.'!$4:166,47)</f>
        <v>3</v>
      </c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92" t="s">
        <v>151</v>
      </c>
      <c r="B29" s="193">
        <f>VLOOKUP($D$15,'Tischplan_20er_1.-6.'!$4:166,48)</f>
        <v>3</v>
      </c>
      <c r="C29" s="193">
        <f>VLOOKUP($D$15,'Tischplan_20er_1.-6.'!$4:166,49)</f>
        <v>3</v>
      </c>
      <c r="D29" s="170"/>
      <c r="E29" s="170"/>
      <c r="F29" s="170"/>
      <c r="G29" s="166"/>
      <c r="H29" s="171"/>
      <c r="I29" s="170"/>
      <c r="J29" s="170"/>
      <c r="K29" s="170"/>
      <c r="L29" s="166"/>
      <c r="M29" s="211"/>
      <c r="P29" s="192" t="s">
        <v>151</v>
      </c>
      <c r="Q29" s="193">
        <f>VLOOKUP($S$15,'Tischplan_20er_1.-6.'!$4:166,48)</f>
        <v>4</v>
      </c>
      <c r="R29" s="193">
        <f>VLOOKUP($S$15,'Tischplan_20er_1.-6.'!$4:166,49)</f>
        <v>4</v>
      </c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139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N30" s="206"/>
      <c r="P30" s="127" t="s">
        <v>139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24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4-Serien-Liga wird freundlich unterstützt von:</v>
      </c>
      <c r="N32" s="206"/>
      <c r="P32" s="183" t="str">
        <f>"Die "&amp;$B$14&amp;" wird freundlich unterstützt von:"</f>
        <v>Die   4-Serien-Liga wird freundlich unterstützt von:</v>
      </c>
    </row>
    <row r="33" spans="1:28" ht="18" customHeight="1" x14ac:dyDescent="0.25">
      <c r="A33" s="159"/>
      <c r="N33" s="206"/>
      <c r="O33" s="5"/>
      <c r="P33" s="159"/>
    </row>
    <row r="34" spans="1:28" ht="18" customHeight="1" x14ac:dyDescent="0.25">
      <c r="A34" s="159"/>
      <c r="N34" s="206"/>
      <c r="O34" s="5"/>
      <c r="P34" s="159"/>
    </row>
    <row r="35" spans="1:28" ht="18" customHeight="1" x14ac:dyDescent="0.25">
      <c r="A35" s="159"/>
      <c r="N35" s="206"/>
      <c r="O35" s="5"/>
      <c r="P35" s="159"/>
    </row>
    <row r="36" spans="1:28" ht="18" customHeight="1" x14ac:dyDescent="0.25">
      <c r="A36" s="159"/>
      <c r="N36" s="206"/>
      <c r="O36" s="5"/>
      <c r="P36" s="159"/>
    </row>
    <row r="37" spans="1:28" ht="18" customHeight="1" x14ac:dyDescent="0.25">
      <c r="A37" s="159"/>
      <c r="N37" s="206"/>
      <c r="O37" s="5"/>
      <c r="P37" s="159"/>
    </row>
    <row r="38" spans="1:28" ht="18" customHeight="1" x14ac:dyDescent="0.25">
      <c r="A38" s="159"/>
      <c r="N38" s="206"/>
      <c r="O38" s="5"/>
      <c r="P38" s="159"/>
    </row>
    <row r="39" spans="1:28" ht="18" customHeight="1" x14ac:dyDescent="0.25">
      <c r="A39" s="159"/>
      <c r="N39" s="206"/>
      <c r="O39" s="5"/>
      <c r="P39" s="159"/>
    </row>
    <row r="40" spans="1:28" ht="18" customHeight="1" x14ac:dyDescent="0.25">
      <c r="A40" s="159"/>
      <c r="N40" s="206"/>
      <c r="O40" s="5"/>
      <c r="P40" s="159"/>
    </row>
    <row r="41" spans="1:28" ht="18" customHeight="1" x14ac:dyDescent="0.25">
      <c r="A41" s="159"/>
      <c r="N41" s="206"/>
      <c r="O41" s="5"/>
      <c r="P41" s="159"/>
    </row>
    <row r="42" spans="1:28" ht="18" customHeight="1" x14ac:dyDescent="0.25">
      <c r="A42" s="159"/>
      <c r="N42" s="206"/>
      <c r="O42" s="5"/>
      <c r="P42" s="159"/>
    </row>
    <row r="43" spans="1:28" ht="18" customHeight="1" x14ac:dyDescent="0.25">
      <c r="A43" s="159"/>
      <c r="N43" s="206"/>
      <c r="P43" s="159"/>
    </row>
    <row r="44" spans="1:28" ht="18" customHeight="1" x14ac:dyDescent="0.25">
      <c r="A44" s="159"/>
      <c r="N44" s="206"/>
      <c r="P44" s="159"/>
    </row>
    <row r="45" spans="1:28" ht="24" customHeight="1" thickBot="1" x14ac:dyDescent="0.25">
      <c r="A45" s="219"/>
      <c r="B45" s="268" t="str">
        <f>$B$14</f>
        <v xml:space="preserve">  4-Serien-Liga</v>
      </c>
      <c r="C45" s="268"/>
      <c r="D45" s="268"/>
      <c r="E45" s="268"/>
      <c r="F45" s="268"/>
      <c r="G45" s="268"/>
      <c r="H45" s="268"/>
      <c r="I45" s="268"/>
      <c r="J45" s="269">
        <f>$J$14</f>
        <v>2023</v>
      </c>
      <c r="K45" s="269"/>
      <c r="L45" s="269"/>
      <c r="M45" s="148" t="str">
        <f>M14</f>
        <v>A</v>
      </c>
      <c r="N45" s="150"/>
      <c r="O45" s="106">
        <f>O14+2</f>
        <v>4</v>
      </c>
      <c r="P45" s="219"/>
      <c r="Q45" s="268" t="str">
        <f>$B$14</f>
        <v xml:space="preserve">  4-Serien-Liga</v>
      </c>
      <c r="R45" s="268"/>
      <c r="S45" s="268"/>
      <c r="T45" s="268"/>
      <c r="U45" s="268"/>
      <c r="V45" s="268"/>
      <c r="W45" s="268"/>
      <c r="X45" s="268"/>
      <c r="Y45" s="269">
        <f>$J$14</f>
        <v>2023</v>
      </c>
      <c r="Z45" s="269"/>
      <c r="AA45" s="269"/>
    </row>
    <row r="46" spans="1:28" ht="18" customHeight="1" thickBot="1" x14ac:dyDescent="0.3">
      <c r="A46" s="108" t="s">
        <v>110</v>
      </c>
      <c r="B46" s="218"/>
      <c r="C46" s="218"/>
      <c r="D46" s="217" t="str">
        <f>M45&amp;O45</f>
        <v>A4</v>
      </c>
      <c r="E46" s="217" t="s">
        <v>111</v>
      </c>
      <c r="F46" s="218"/>
      <c r="G46" s="238"/>
      <c r="H46" s="239"/>
      <c r="I46" s="239"/>
      <c r="J46" s="239"/>
      <c r="K46" s="239"/>
      <c r="L46" s="240"/>
      <c r="M46" s="161"/>
      <c r="N46" s="205"/>
      <c r="P46" s="108" t="s">
        <v>110</v>
      </c>
      <c r="Q46" s="218"/>
      <c r="R46" s="218"/>
      <c r="S46" s="217" t="str">
        <f>M45&amp;O45-1</f>
        <v>A3</v>
      </c>
      <c r="T46" s="217" t="s">
        <v>111</v>
      </c>
      <c r="U46" s="218"/>
      <c r="V46" s="238"/>
      <c r="W46" s="238"/>
      <c r="X46" s="238"/>
      <c r="Y46" s="238"/>
      <c r="Z46" s="238"/>
      <c r="AA46" s="241"/>
    </row>
    <row r="47" spans="1:28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5" t="s">
        <v>118</v>
      </c>
      <c r="I47" s="246"/>
      <c r="J47" s="246"/>
      <c r="K47" s="246"/>
      <c r="L47" s="247"/>
      <c r="M47" s="161"/>
      <c r="N47" s="205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5" t="s">
        <v>118</v>
      </c>
      <c r="X47" s="246"/>
      <c r="Y47" s="246"/>
      <c r="Z47" s="246"/>
      <c r="AA47" s="247"/>
    </row>
    <row r="48" spans="1:28" ht="18" customHeight="1" thickBot="1" x14ac:dyDescent="0.25">
      <c r="A48" s="266" t="s">
        <v>134</v>
      </c>
      <c r="B48" s="239"/>
      <c r="C48" s="267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7"/>
      <c r="O48" s="144"/>
      <c r="P48" s="266" t="s">
        <v>134</v>
      </c>
      <c r="Q48" s="239"/>
      <c r="R48" s="267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88" t="s">
        <v>135</v>
      </c>
      <c r="B49" s="189">
        <f>VLOOKUP($D$46,'Tischplan_20er_1.-6.'!$4:192,34)</f>
        <v>4</v>
      </c>
      <c r="C49" s="189">
        <f>VLOOKUP($D$46,'Tischplan_20er_1.-6.'!$4:192,35)</f>
        <v>1</v>
      </c>
      <c r="D49" s="140"/>
      <c r="E49" s="140"/>
      <c r="F49" s="141"/>
      <c r="G49" s="142"/>
      <c r="H49" s="143"/>
      <c r="I49" s="140"/>
      <c r="J49" s="140"/>
      <c r="K49" s="140"/>
      <c r="L49" s="142"/>
      <c r="M49" s="211"/>
      <c r="N49" s="207"/>
      <c r="O49" s="144"/>
      <c r="P49" s="188" t="s">
        <v>135</v>
      </c>
      <c r="Q49" s="189">
        <f>VLOOKUP($S$46,'Tischplan_20er_1.-6.'!$4:192,34)</f>
        <v>3</v>
      </c>
      <c r="R49" s="189">
        <f>VLOOKUP($S$46,'Tischplan_20er_1.-6.'!$4:192,35)</f>
        <v>1</v>
      </c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90" t="s">
        <v>149</v>
      </c>
      <c r="B50" s="191">
        <f>VLOOKUP($D$46,'Tischplan_20er_1.-6.'!$4:192,36)</f>
        <v>4</v>
      </c>
      <c r="C50" s="191">
        <f>VLOOKUP($D$46,'Tischplan_20er_1.-6.'!$4:192,37)</f>
        <v>2</v>
      </c>
      <c r="D50" s="123"/>
      <c r="E50" s="123"/>
      <c r="F50" s="124"/>
      <c r="G50" s="125"/>
      <c r="H50" s="126"/>
      <c r="I50" s="123"/>
      <c r="J50" s="123"/>
      <c r="K50" s="123"/>
      <c r="L50" s="125"/>
      <c r="M50" s="211"/>
      <c r="N50" s="207"/>
      <c r="O50" s="144"/>
      <c r="P50" s="190" t="s">
        <v>149</v>
      </c>
      <c r="Q50" s="191">
        <f>VLOOKUP($S$46,'Tischplan_20er_1.-6.'!$4:192,36)</f>
        <v>3</v>
      </c>
      <c r="R50" s="191">
        <f>VLOOKUP($S$46,'Tischplan_20er_1.-6.'!$4:192,37)</f>
        <v>2</v>
      </c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94"/>
      <c r="B51" s="195"/>
      <c r="C51" s="195"/>
      <c r="D51" s="123"/>
      <c r="E51" s="123"/>
      <c r="F51" s="124"/>
      <c r="G51" s="125"/>
      <c r="H51" s="126"/>
      <c r="I51" s="123"/>
      <c r="J51" s="123"/>
      <c r="K51" s="123"/>
      <c r="L51" s="125"/>
      <c r="M51" s="211"/>
      <c r="N51" s="207"/>
      <c r="O51" s="144"/>
      <c r="P51" s="194"/>
      <c r="Q51" s="195"/>
      <c r="R51" s="195"/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96"/>
      <c r="B52" s="197"/>
      <c r="C52" s="197"/>
      <c r="D52" s="170"/>
      <c r="E52" s="170"/>
      <c r="F52" s="165"/>
      <c r="G52" s="166"/>
      <c r="H52" s="171"/>
      <c r="I52" s="170"/>
      <c r="J52" s="170"/>
      <c r="K52" s="170"/>
      <c r="L52" s="166"/>
      <c r="M52" s="211"/>
      <c r="N52" s="206"/>
      <c r="P52" s="196"/>
      <c r="Q52" s="197"/>
      <c r="R52" s="197"/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136</v>
      </c>
      <c r="B53" s="135"/>
      <c r="C53" s="135"/>
      <c r="D53" s="135"/>
      <c r="E53" s="135"/>
      <c r="F53" s="145"/>
      <c r="G53" s="136"/>
      <c r="H53" s="137"/>
      <c r="I53" s="135"/>
      <c r="J53" s="135"/>
      <c r="K53" s="135"/>
      <c r="L53" s="136"/>
      <c r="N53" s="206"/>
      <c r="P53" s="127" t="s">
        <v>136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6" t="s">
        <v>137</v>
      </c>
      <c r="B54" s="239"/>
      <c r="C54" s="267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6"/>
      <c r="P54" s="266" t="s">
        <v>137</v>
      </c>
      <c r="Q54" s="239"/>
      <c r="R54" s="267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221"/>
      <c r="B55" s="153"/>
      <c r="C55" s="153"/>
      <c r="D55" s="218"/>
      <c r="E55" s="218"/>
      <c r="F55" s="218"/>
      <c r="G55" s="218"/>
      <c r="H55" s="218"/>
      <c r="I55" s="218"/>
      <c r="J55" s="218"/>
      <c r="K55" s="218"/>
      <c r="L55" s="218"/>
      <c r="N55" s="206"/>
      <c r="P55" s="221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218"/>
      <c r="C56" s="218"/>
      <c r="D56" s="217" t="str">
        <f>D46</f>
        <v>A4</v>
      </c>
      <c r="E56" s="217" t="s">
        <v>111</v>
      </c>
      <c r="F56" s="218"/>
      <c r="G56" s="238"/>
      <c r="H56" s="239"/>
      <c r="I56" s="239"/>
      <c r="J56" s="239"/>
      <c r="K56" s="239"/>
      <c r="L56" s="240"/>
      <c r="M56" s="210" t="s">
        <v>154</v>
      </c>
      <c r="N56" s="206"/>
      <c r="P56" s="108" t="s">
        <v>110</v>
      </c>
      <c r="Q56" s="218"/>
      <c r="R56" s="218"/>
      <c r="S56" s="217" t="str">
        <f>S46</f>
        <v>A3</v>
      </c>
      <c r="T56" s="217" t="s">
        <v>111</v>
      </c>
      <c r="U56" s="218"/>
      <c r="V56" s="238"/>
      <c r="W56" s="238"/>
      <c r="X56" s="238"/>
      <c r="Y56" s="238"/>
      <c r="Z56" s="238"/>
      <c r="AA56" s="241"/>
      <c r="AB56" s="210" t="s">
        <v>154</v>
      </c>
    </row>
    <row r="57" spans="1:28" ht="18" customHeight="1" x14ac:dyDescent="0.2">
      <c r="A57" s="198"/>
      <c r="B57" s="199"/>
      <c r="C57" s="199"/>
      <c r="D57" s="140"/>
      <c r="E57" s="140"/>
      <c r="F57" s="140"/>
      <c r="G57" s="142"/>
      <c r="H57" s="143"/>
      <c r="I57" s="140"/>
      <c r="J57" s="140"/>
      <c r="K57" s="140"/>
      <c r="L57" s="142"/>
      <c r="M57" s="211"/>
      <c r="P57" s="198"/>
      <c r="Q57" s="199"/>
      <c r="R57" s="199"/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94"/>
      <c r="B58" s="195"/>
      <c r="C58" s="195"/>
      <c r="D58" s="123"/>
      <c r="E58" s="123"/>
      <c r="F58" s="123"/>
      <c r="G58" s="125"/>
      <c r="H58" s="126"/>
      <c r="I58" s="123"/>
      <c r="J58" s="123"/>
      <c r="K58" s="123"/>
      <c r="L58" s="125"/>
      <c r="M58" s="211"/>
      <c r="P58" s="194"/>
      <c r="Q58" s="195"/>
      <c r="R58" s="195"/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90" t="s">
        <v>150</v>
      </c>
      <c r="B59" s="191">
        <f>VLOOKUP($D$46,'Tischplan_20er_1.-6.'!$4:197,46)</f>
        <v>4</v>
      </c>
      <c r="C59" s="191">
        <f>VLOOKUP($D$46,'Tischplan_20er_1.-6.'!$4:197,47)</f>
        <v>2</v>
      </c>
      <c r="D59" s="123"/>
      <c r="E59" s="123"/>
      <c r="F59" s="123"/>
      <c r="G59" s="125"/>
      <c r="H59" s="126"/>
      <c r="I59" s="123"/>
      <c r="J59" s="123"/>
      <c r="K59" s="123"/>
      <c r="L59" s="125"/>
      <c r="M59" s="211"/>
      <c r="P59" s="190" t="s">
        <v>150</v>
      </c>
      <c r="Q59" s="191">
        <f>VLOOKUP($S$46,'Tischplan_20er_1.-6.'!$4:197,46)</f>
        <v>1</v>
      </c>
      <c r="R59" s="191">
        <f>VLOOKUP($S$46,'Tischplan_20er_1.-6.'!$4:197,47)</f>
        <v>1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92" t="s">
        <v>151</v>
      </c>
      <c r="B60" s="193">
        <f>VLOOKUP($D$46,'Tischplan_20er_1.-6.'!$4:197,48)</f>
        <v>1</v>
      </c>
      <c r="C60" s="193">
        <f>VLOOKUP($D$46,'Tischplan_20er_1.-6.'!$4:197,49)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92" t="s">
        <v>151</v>
      </c>
      <c r="Q60" s="193">
        <f>VLOOKUP($S$46,'Tischplan_20er_1.-6.'!$4:197,48)</f>
        <v>2</v>
      </c>
      <c r="R60" s="193">
        <f>VLOOKUP($S$46,'Tischplan_20er_1.-6.'!$4:197,49)</f>
        <v>2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139</v>
      </c>
      <c r="B61" s="135"/>
      <c r="C61" s="135"/>
      <c r="D61" s="135"/>
      <c r="E61" s="135"/>
      <c r="F61" s="135"/>
      <c r="G61" s="136"/>
      <c r="H61" s="137"/>
      <c r="I61" s="135"/>
      <c r="J61" s="135"/>
      <c r="K61" s="135"/>
      <c r="L61" s="136"/>
      <c r="N61" s="206"/>
      <c r="P61" s="127" t="s">
        <v>139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24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8C63-6CA0-48EA-A162-EA973F3D6DC8}">
  <sheetPr>
    <tabColor theme="5" tint="0.39997558519241921"/>
  </sheetPr>
  <dimension ref="A1:AB62"/>
  <sheetViews>
    <sheetView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7" ht="21" customHeight="1" x14ac:dyDescent="0.2">
      <c r="A1" s="183" t="str">
        <f>"Die "&amp;$B$14&amp;" wird freundlich unterstützt von:"</f>
        <v>Die   4-Serien-Liga wird freundlich unterstützt von:</v>
      </c>
      <c r="M1" s="160"/>
      <c r="N1" s="224"/>
      <c r="O1" s="5"/>
      <c r="P1" s="183" t="str">
        <f>"Die "&amp;$B$14&amp;" wird freundlich unterstützt von:"</f>
        <v>Die   4-Serien-Liga wird freundlich unterstützt von:</v>
      </c>
    </row>
    <row r="2" spans="1:27" ht="18" customHeight="1" x14ac:dyDescent="0.25">
      <c r="A2" s="159"/>
      <c r="N2" s="206"/>
      <c r="O2" s="5"/>
      <c r="P2" s="159"/>
    </row>
    <row r="3" spans="1:27" ht="18" customHeight="1" x14ac:dyDescent="0.25">
      <c r="A3" s="159"/>
      <c r="N3" s="206"/>
      <c r="O3" s="5"/>
      <c r="P3" s="159"/>
    </row>
    <row r="4" spans="1:27" ht="18" customHeight="1" x14ac:dyDescent="0.25">
      <c r="A4" s="159"/>
      <c r="N4" s="206"/>
      <c r="O4" s="5"/>
      <c r="P4" s="159"/>
    </row>
    <row r="5" spans="1:27" ht="18" customHeight="1" x14ac:dyDescent="0.25">
      <c r="A5" s="159"/>
      <c r="N5" s="206"/>
      <c r="O5" s="5"/>
      <c r="P5" s="159"/>
    </row>
    <row r="6" spans="1:27" ht="18" customHeight="1" x14ac:dyDescent="0.25">
      <c r="A6" s="159"/>
      <c r="N6" s="206"/>
      <c r="O6" s="5"/>
      <c r="P6" s="159"/>
    </row>
    <row r="7" spans="1:27" ht="18" customHeight="1" x14ac:dyDescent="0.25">
      <c r="A7" s="159"/>
      <c r="N7" s="206"/>
      <c r="O7" s="5"/>
      <c r="P7" s="159"/>
    </row>
    <row r="8" spans="1:27" ht="18" customHeight="1" x14ac:dyDescent="0.25">
      <c r="A8" s="159"/>
      <c r="N8" s="206"/>
      <c r="O8" s="5"/>
      <c r="P8" s="159"/>
    </row>
    <row r="9" spans="1:27" ht="18" customHeight="1" x14ac:dyDescent="0.25">
      <c r="A9" s="159"/>
      <c r="N9" s="206"/>
      <c r="O9" s="5"/>
      <c r="P9" s="159"/>
    </row>
    <row r="10" spans="1:27" ht="18" customHeight="1" x14ac:dyDescent="0.25">
      <c r="A10" s="159"/>
      <c r="N10" s="206"/>
      <c r="O10" s="5"/>
      <c r="P10" s="159"/>
    </row>
    <row r="11" spans="1:27" ht="18" customHeight="1" x14ac:dyDescent="0.25">
      <c r="A11" s="159"/>
      <c r="N11" s="206"/>
      <c r="O11" s="5"/>
      <c r="P11" s="159"/>
    </row>
    <row r="12" spans="1:27" ht="18" customHeight="1" x14ac:dyDescent="0.25">
      <c r="A12" s="159"/>
      <c r="N12" s="206"/>
      <c r="O12" s="5"/>
      <c r="P12" s="159"/>
    </row>
    <row r="13" spans="1:27" ht="18" customHeight="1" x14ac:dyDescent="0.25">
      <c r="A13" s="159"/>
      <c r="N13" s="206"/>
      <c r="O13" s="5"/>
      <c r="P13" s="159"/>
    </row>
    <row r="14" spans="1:27" ht="24" customHeight="1" thickBot="1" x14ac:dyDescent="0.25">
      <c r="A14" s="219"/>
      <c r="B14" s="268" t="str">
        <f>VORNE_20S!B1</f>
        <v xml:space="preserve">  4-Serien-Liga</v>
      </c>
      <c r="C14" s="268"/>
      <c r="D14" s="268"/>
      <c r="E14" s="268"/>
      <c r="F14" s="268"/>
      <c r="G14" s="268"/>
      <c r="H14" s="268"/>
      <c r="I14" s="268"/>
      <c r="J14" s="269">
        <f>VORNE_20S!J1</f>
        <v>2023</v>
      </c>
      <c r="K14" s="269"/>
      <c r="L14" s="269"/>
      <c r="M14" s="148" t="str">
        <f>VORNE_20S!M1</f>
        <v>A</v>
      </c>
      <c r="N14" s="150"/>
      <c r="O14" s="106">
        <f>VORNE_20S!O1</f>
        <v>2</v>
      </c>
      <c r="P14" s="219"/>
      <c r="Q14" s="268" t="str">
        <f>$B$14</f>
        <v xml:space="preserve">  4-Serien-Liga</v>
      </c>
      <c r="R14" s="268"/>
      <c r="S14" s="268"/>
      <c r="T14" s="268"/>
      <c r="U14" s="268"/>
      <c r="V14" s="268"/>
      <c r="W14" s="268"/>
      <c r="X14" s="268"/>
      <c r="Y14" s="269">
        <f>$J$14</f>
        <v>2023</v>
      </c>
      <c r="Z14" s="269"/>
      <c r="AA14" s="269"/>
    </row>
    <row r="15" spans="1:27" ht="18" customHeight="1" thickBot="1" x14ac:dyDescent="0.3">
      <c r="A15" s="108" t="s">
        <v>110</v>
      </c>
      <c r="B15" s="218"/>
      <c r="C15" s="218"/>
      <c r="D15" s="217" t="str">
        <f>M14&amp;O14</f>
        <v>A2</v>
      </c>
      <c r="E15" s="217" t="s">
        <v>111</v>
      </c>
      <c r="F15" s="218"/>
      <c r="G15" s="238"/>
      <c r="H15" s="238"/>
      <c r="I15" s="238"/>
      <c r="J15" s="238"/>
      <c r="K15" s="238"/>
      <c r="L15" s="241"/>
      <c r="M15" s="161"/>
      <c r="N15" s="205"/>
      <c r="P15" s="108" t="s">
        <v>110</v>
      </c>
      <c r="Q15" s="218"/>
      <c r="R15" s="218"/>
      <c r="S15" s="217" t="str">
        <f>M14&amp;O14-1</f>
        <v>A1</v>
      </c>
      <c r="T15" s="217" t="s">
        <v>111</v>
      </c>
      <c r="U15" s="218"/>
      <c r="V15" s="238"/>
      <c r="W15" s="238"/>
      <c r="X15" s="238"/>
      <c r="Y15" s="238"/>
      <c r="Z15" s="238"/>
      <c r="AA15" s="241"/>
    </row>
    <row r="16" spans="1:27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5" t="s">
        <v>118</v>
      </c>
      <c r="I16" s="246"/>
      <c r="J16" s="246"/>
      <c r="K16" s="246"/>
      <c r="L16" s="247"/>
      <c r="M16" s="161"/>
      <c r="N16" s="205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5" t="s">
        <v>118</v>
      </c>
      <c r="X16" s="246"/>
      <c r="Y16" s="246"/>
      <c r="Z16" s="246"/>
      <c r="AA16" s="247"/>
    </row>
    <row r="17" spans="1:28" ht="18" customHeight="1" thickBot="1" x14ac:dyDescent="0.25">
      <c r="A17" s="266" t="s">
        <v>134</v>
      </c>
      <c r="B17" s="239"/>
      <c r="C17" s="267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7"/>
      <c r="O17" s="144"/>
      <c r="P17" s="266" t="s">
        <v>134</v>
      </c>
      <c r="Q17" s="239"/>
      <c r="R17" s="267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98"/>
      <c r="B18" s="199"/>
      <c r="C18" s="199"/>
      <c r="D18" s="140"/>
      <c r="E18" s="140"/>
      <c r="F18" s="140"/>
      <c r="G18" s="142"/>
      <c r="H18" s="143"/>
      <c r="I18" s="140"/>
      <c r="J18" s="140"/>
      <c r="K18" s="140"/>
      <c r="L18" s="142"/>
      <c r="M18" s="211"/>
      <c r="P18" s="198"/>
      <c r="Q18" s="199"/>
      <c r="R18" s="199"/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94"/>
      <c r="B19" s="195"/>
      <c r="C19" s="195"/>
      <c r="D19" s="123"/>
      <c r="E19" s="123"/>
      <c r="F19" s="123"/>
      <c r="G19" s="125"/>
      <c r="H19" s="126"/>
      <c r="I19" s="123"/>
      <c r="J19" s="123"/>
      <c r="K19" s="123"/>
      <c r="L19" s="125"/>
      <c r="M19" s="211"/>
      <c r="P19" s="194"/>
      <c r="Q19" s="195"/>
      <c r="R19" s="195"/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90" t="s">
        <v>150</v>
      </c>
      <c r="B20" s="191">
        <f>VLOOKUP($D$15,'Tischplan_20er_1.-6.'!$4:166,46)</f>
        <v>3</v>
      </c>
      <c r="C20" s="191">
        <f>VLOOKUP($D$15,'Tischplan_20er_1.-6.'!$4:166,47)</f>
        <v>4</v>
      </c>
      <c r="D20" s="123"/>
      <c r="E20" s="123"/>
      <c r="F20" s="123"/>
      <c r="G20" s="125"/>
      <c r="H20" s="126"/>
      <c r="I20" s="123"/>
      <c r="J20" s="123"/>
      <c r="K20" s="123"/>
      <c r="L20" s="125"/>
      <c r="M20" s="211"/>
      <c r="P20" s="190" t="s">
        <v>150</v>
      </c>
      <c r="Q20" s="191">
        <f>VLOOKUP($S$15,'Tischplan_20er_1.-6.'!$4:166,46)</f>
        <v>5</v>
      </c>
      <c r="R20" s="191">
        <f>VLOOKUP($S$15,'Tischplan_20er_1.-6.'!$4:166,47)</f>
        <v>3</v>
      </c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92" t="s">
        <v>151</v>
      </c>
      <c r="B21" s="193">
        <f>VLOOKUP($D$15,'Tischplan_20er_1.-6.'!$4:166,48)</f>
        <v>3</v>
      </c>
      <c r="C21" s="193">
        <f>VLOOKUP($D$15,'Tischplan_20er_1.-6.'!$4:166,49)</f>
        <v>3</v>
      </c>
      <c r="D21" s="170"/>
      <c r="E21" s="170"/>
      <c r="F21" s="170"/>
      <c r="G21" s="166"/>
      <c r="H21" s="171"/>
      <c r="I21" s="170"/>
      <c r="J21" s="170"/>
      <c r="K21" s="170"/>
      <c r="L21" s="166"/>
      <c r="M21" s="211"/>
      <c r="P21" s="192" t="s">
        <v>151</v>
      </c>
      <c r="Q21" s="193">
        <f>VLOOKUP($S$15,'Tischplan_20er_1.-6.'!$4:166,48)</f>
        <v>4</v>
      </c>
      <c r="R21" s="193">
        <f>VLOOKUP($S$15,'Tischplan_20er_1.-6.'!$4:166,49)</f>
        <v>4</v>
      </c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139</v>
      </c>
      <c r="B22" s="135"/>
      <c r="C22" s="135"/>
      <c r="D22" s="135"/>
      <c r="E22" s="135"/>
      <c r="F22" s="135"/>
      <c r="G22" s="136"/>
      <c r="H22" s="137"/>
      <c r="I22" s="135"/>
      <c r="J22" s="135"/>
      <c r="K22" s="135"/>
      <c r="L22" s="136"/>
      <c r="N22" s="206"/>
      <c r="P22" s="127" t="s">
        <v>139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6" t="s">
        <v>153</v>
      </c>
      <c r="B23" s="239"/>
      <c r="C23" s="267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6" t="s">
        <v>153</v>
      </c>
      <c r="Q23" s="239"/>
      <c r="R23" s="267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221"/>
      <c r="B24" s="153"/>
      <c r="C24" s="153"/>
      <c r="D24" s="218"/>
      <c r="E24" s="218"/>
      <c r="F24" s="218"/>
      <c r="G24" s="218"/>
      <c r="H24" s="218"/>
      <c r="I24" s="218"/>
      <c r="J24" s="218"/>
      <c r="K24" s="218"/>
      <c r="L24" s="218"/>
      <c r="N24" s="206"/>
      <c r="P24" s="221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218"/>
      <c r="C25" s="218"/>
      <c r="D25" s="217" t="str">
        <f>D15</f>
        <v>A2</v>
      </c>
      <c r="E25" s="217" t="s">
        <v>111</v>
      </c>
      <c r="F25" s="218"/>
      <c r="G25" s="238"/>
      <c r="H25" s="239"/>
      <c r="I25" s="239"/>
      <c r="J25" s="239"/>
      <c r="K25" s="239"/>
      <c r="L25" s="240"/>
      <c r="M25" s="210" t="s">
        <v>154</v>
      </c>
      <c r="N25" s="206"/>
      <c r="P25" s="108" t="s">
        <v>110</v>
      </c>
      <c r="Q25" s="218"/>
      <c r="R25" s="218"/>
      <c r="S25" s="217" t="str">
        <f>S15</f>
        <v>A1</v>
      </c>
      <c r="T25" s="217" t="s">
        <v>111</v>
      </c>
      <c r="U25" s="218"/>
      <c r="V25" s="238"/>
      <c r="W25" s="238"/>
      <c r="X25" s="238"/>
      <c r="Y25" s="238"/>
      <c r="Z25" s="238"/>
      <c r="AA25" s="241"/>
      <c r="AB25" s="210" t="s">
        <v>154</v>
      </c>
    </row>
    <row r="26" spans="1:28" ht="18" customHeight="1" x14ac:dyDescent="0.2">
      <c r="A26" s="188" t="s">
        <v>135</v>
      </c>
      <c r="B26" s="189">
        <f>VLOOKUP($D$15,'Tischplan_20er_1.-6.'!$4:161,34)</f>
        <v>2</v>
      </c>
      <c r="C26" s="189">
        <f>VLOOKUP($D$15,'Tischplan_20er_1.-6.'!$4:161,35)</f>
        <v>1</v>
      </c>
      <c r="D26" s="140"/>
      <c r="E26" s="140"/>
      <c r="F26" s="141"/>
      <c r="G26" s="142"/>
      <c r="H26" s="143"/>
      <c r="I26" s="140"/>
      <c r="J26" s="140"/>
      <c r="K26" s="140"/>
      <c r="L26" s="142"/>
      <c r="M26" s="211"/>
      <c r="N26" s="207"/>
      <c r="O26" s="144"/>
      <c r="P26" s="188" t="s">
        <v>135</v>
      </c>
      <c r="Q26" s="189">
        <f>VLOOKUP($S$15,'Tischplan_20er_1.-6.'!$4:161,34)</f>
        <v>1</v>
      </c>
      <c r="R26" s="189">
        <f>VLOOKUP($S$15,'Tischplan_20er_1.-6.'!$4:161,35)</f>
        <v>1</v>
      </c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90" t="s">
        <v>149</v>
      </c>
      <c r="B27" s="191">
        <f>VLOOKUP($D$15,'Tischplan_20er_1.-6.'!$4:161,36)</f>
        <v>2</v>
      </c>
      <c r="C27" s="191">
        <f>VLOOKUP($D$15,'Tischplan_20er_1.-6.'!$4:161,37)</f>
        <v>2</v>
      </c>
      <c r="D27" s="123"/>
      <c r="E27" s="123"/>
      <c r="F27" s="124"/>
      <c r="G27" s="125"/>
      <c r="H27" s="126"/>
      <c r="I27" s="123"/>
      <c r="J27" s="123"/>
      <c r="K27" s="123"/>
      <c r="L27" s="125"/>
      <c r="M27" s="211"/>
      <c r="N27" s="207"/>
      <c r="O27" s="144"/>
      <c r="P27" s="190" t="s">
        <v>149</v>
      </c>
      <c r="Q27" s="191">
        <f>VLOOKUP($S$15,'Tischplan_20er_1.-6.'!$4:161,36)</f>
        <v>1</v>
      </c>
      <c r="R27" s="191">
        <f>VLOOKUP($S$15,'Tischplan_20er_1.-6.'!$4:161,37)</f>
        <v>2</v>
      </c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94"/>
      <c r="B28" s="195"/>
      <c r="C28" s="195"/>
      <c r="D28" s="123"/>
      <c r="E28" s="123"/>
      <c r="F28" s="124"/>
      <c r="G28" s="125"/>
      <c r="H28" s="126"/>
      <c r="I28" s="123"/>
      <c r="J28" s="123"/>
      <c r="K28" s="123"/>
      <c r="L28" s="125"/>
      <c r="M28" s="211"/>
      <c r="N28" s="207"/>
      <c r="O28" s="144"/>
      <c r="P28" s="194"/>
      <c r="Q28" s="195"/>
      <c r="R28" s="195"/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96"/>
      <c r="B29" s="197"/>
      <c r="C29" s="197"/>
      <c r="D29" s="170"/>
      <c r="E29" s="170"/>
      <c r="F29" s="165"/>
      <c r="G29" s="166"/>
      <c r="H29" s="171"/>
      <c r="I29" s="170"/>
      <c r="J29" s="170"/>
      <c r="K29" s="170"/>
      <c r="L29" s="166"/>
      <c r="M29" s="211"/>
      <c r="N29" s="206"/>
      <c r="P29" s="196"/>
      <c r="Q29" s="197"/>
      <c r="R29" s="197"/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136</v>
      </c>
      <c r="B30" s="135"/>
      <c r="C30" s="135"/>
      <c r="D30" s="135"/>
      <c r="E30" s="135"/>
      <c r="F30" s="145"/>
      <c r="G30" s="136"/>
      <c r="H30" s="137"/>
      <c r="I30" s="135"/>
      <c r="J30" s="135"/>
      <c r="K30" s="135"/>
      <c r="L30" s="136"/>
      <c r="N30" s="206"/>
      <c r="P30" s="127" t="s">
        <v>136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24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4-Serien-Liga wird freundlich unterstützt von:</v>
      </c>
      <c r="N32" s="206"/>
      <c r="P32" s="183" t="str">
        <f>"Die "&amp;$B$14&amp;" wird freundlich unterstützt von:"</f>
        <v>Die   4-Serien-Liga wird freundlich unterstützt von:</v>
      </c>
    </row>
    <row r="33" spans="1:28" ht="18" customHeight="1" x14ac:dyDescent="0.25">
      <c r="A33" s="159"/>
      <c r="N33" s="206"/>
      <c r="O33" s="5"/>
      <c r="P33" s="159"/>
    </row>
    <row r="34" spans="1:28" ht="18" customHeight="1" x14ac:dyDescent="0.25">
      <c r="A34" s="159"/>
      <c r="N34" s="206"/>
      <c r="O34" s="5"/>
      <c r="P34" s="159"/>
    </row>
    <row r="35" spans="1:28" ht="18" customHeight="1" x14ac:dyDescent="0.25">
      <c r="A35" s="159"/>
      <c r="N35" s="206"/>
      <c r="O35" s="5"/>
      <c r="P35" s="159"/>
    </row>
    <row r="36" spans="1:28" ht="18" customHeight="1" x14ac:dyDescent="0.25">
      <c r="A36" s="159"/>
      <c r="N36" s="206"/>
      <c r="O36" s="5"/>
      <c r="P36" s="159"/>
    </row>
    <row r="37" spans="1:28" ht="18" customHeight="1" x14ac:dyDescent="0.25">
      <c r="A37" s="159"/>
      <c r="N37" s="206"/>
      <c r="O37" s="5"/>
      <c r="P37" s="159"/>
    </row>
    <row r="38" spans="1:28" ht="18" customHeight="1" x14ac:dyDescent="0.25">
      <c r="A38" s="159"/>
      <c r="N38" s="206"/>
      <c r="O38" s="5"/>
      <c r="P38" s="159"/>
    </row>
    <row r="39" spans="1:28" ht="18" customHeight="1" x14ac:dyDescent="0.25">
      <c r="A39" s="159"/>
      <c r="N39" s="206"/>
      <c r="O39" s="5"/>
      <c r="P39" s="159"/>
    </row>
    <row r="40" spans="1:28" ht="18" customHeight="1" x14ac:dyDescent="0.25">
      <c r="A40" s="159"/>
      <c r="N40" s="206"/>
      <c r="O40" s="5"/>
      <c r="P40" s="159"/>
    </row>
    <row r="41" spans="1:28" ht="18" customHeight="1" x14ac:dyDescent="0.25">
      <c r="A41" s="159"/>
      <c r="N41" s="206"/>
      <c r="O41" s="5"/>
      <c r="P41" s="159"/>
    </row>
    <row r="42" spans="1:28" ht="18" customHeight="1" x14ac:dyDescent="0.25">
      <c r="A42" s="159"/>
      <c r="N42" s="206"/>
      <c r="O42" s="5"/>
      <c r="P42" s="159"/>
    </row>
    <row r="43" spans="1:28" ht="18" customHeight="1" x14ac:dyDescent="0.25">
      <c r="A43" s="159"/>
      <c r="N43" s="206"/>
      <c r="P43" s="159"/>
    </row>
    <row r="44" spans="1:28" ht="18" customHeight="1" x14ac:dyDescent="0.25">
      <c r="A44" s="159"/>
      <c r="N44" s="206"/>
      <c r="P44" s="159"/>
    </row>
    <row r="45" spans="1:28" ht="24" customHeight="1" thickBot="1" x14ac:dyDescent="0.25">
      <c r="A45" s="219"/>
      <c r="B45" s="268" t="str">
        <f>$B$14</f>
        <v xml:space="preserve">  4-Serien-Liga</v>
      </c>
      <c r="C45" s="268"/>
      <c r="D45" s="268"/>
      <c r="E45" s="268"/>
      <c r="F45" s="268"/>
      <c r="G45" s="268"/>
      <c r="H45" s="268"/>
      <c r="I45" s="268"/>
      <c r="J45" s="269">
        <f>$J$14</f>
        <v>2023</v>
      </c>
      <c r="K45" s="269"/>
      <c r="L45" s="269"/>
      <c r="M45" s="148" t="str">
        <f>M14</f>
        <v>A</v>
      </c>
      <c r="N45" s="150"/>
      <c r="O45" s="106">
        <f>O14+2</f>
        <v>4</v>
      </c>
      <c r="P45" s="219"/>
      <c r="Q45" s="268" t="str">
        <f>$B$14</f>
        <v xml:space="preserve">  4-Serien-Liga</v>
      </c>
      <c r="R45" s="268"/>
      <c r="S45" s="268"/>
      <c r="T45" s="268"/>
      <c r="U45" s="268"/>
      <c r="V45" s="268"/>
      <c r="W45" s="268"/>
      <c r="X45" s="268"/>
      <c r="Y45" s="269">
        <f>$J$14</f>
        <v>2023</v>
      </c>
      <c r="Z45" s="269"/>
      <c r="AA45" s="269"/>
    </row>
    <row r="46" spans="1:28" ht="18" customHeight="1" thickBot="1" x14ac:dyDescent="0.3">
      <c r="A46" s="108" t="s">
        <v>110</v>
      </c>
      <c r="B46" s="218"/>
      <c r="C46" s="218"/>
      <c r="D46" s="217" t="str">
        <f>M45&amp;O45</f>
        <v>A4</v>
      </c>
      <c r="E46" s="217" t="s">
        <v>111</v>
      </c>
      <c r="F46" s="218"/>
      <c r="G46" s="238"/>
      <c r="H46" s="239"/>
      <c r="I46" s="239"/>
      <c r="J46" s="239"/>
      <c r="K46" s="239"/>
      <c r="L46" s="240"/>
      <c r="M46" s="161"/>
      <c r="N46" s="205"/>
      <c r="P46" s="108" t="s">
        <v>110</v>
      </c>
      <c r="Q46" s="218"/>
      <c r="R46" s="218"/>
      <c r="S46" s="217" t="str">
        <f>M45&amp;O45-1</f>
        <v>A3</v>
      </c>
      <c r="T46" s="217" t="s">
        <v>111</v>
      </c>
      <c r="U46" s="218"/>
      <c r="V46" s="238"/>
      <c r="W46" s="238"/>
      <c r="X46" s="238"/>
      <c r="Y46" s="238"/>
      <c r="Z46" s="238"/>
      <c r="AA46" s="241"/>
    </row>
    <row r="47" spans="1:28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5" t="s">
        <v>118</v>
      </c>
      <c r="I47" s="246"/>
      <c r="J47" s="246"/>
      <c r="K47" s="246"/>
      <c r="L47" s="247"/>
      <c r="M47" s="161"/>
      <c r="N47" s="205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5" t="s">
        <v>118</v>
      </c>
      <c r="X47" s="246"/>
      <c r="Y47" s="246"/>
      <c r="Z47" s="246"/>
      <c r="AA47" s="247"/>
    </row>
    <row r="48" spans="1:28" ht="18" customHeight="1" thickBot="1" x14ac:dyDescent="0.25">
      <c r="A48" s="266" t="s">
        <v>134</v>
      </c>
      <c r="B48" s="239"/>
      <c r="C48" s="267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7"/>
      <c r="O48" s="144"/>
      <c r="P48" s="266" t="s">
        <v>134</v>
      </c>
      <c r="Q48" s="239"/>
      <c r="R48" s="267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98"/>
      <c r="B49" s="199"/>
      <c r="C49" s="199"/>
      <c r="D49" s="140"/>
      <c r="E49" s="140"/>
      <c r="F49" s="140"/>
      <c r="G49" s="142"/>
      <c r="H49" s="143"/>
      <c r="I49" s="140"/>
      <c r="J49" s="140"/>
      <c r="K49" s="140"/>
      <c r="L49" s="142"/>
      <c r="M49" s="211"/>
      <c r="P49" s="198"/>
      <c r="Q49" s="199"/>
      <c r="R49" s="199"/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94"/>
      <c r="B50" s="195"/>
      <c r="C50" s="195"/>
      <c r="D50" s="123"/>
      <c r="E50" s="123"/>
      <c r="F50" s="123"/>
      <c r="G50" s="125"/>
      <c r="H50" s="126"/>
      <c r="I50" s="123"/>
      <c r="J50" s="123"/>
      <c r="K50" s="123"/>
      <c r="L50" s="125"/>
      <c r="M50" s="211"/>
      <c r="P50" s="194"/>
      <c r="Q50" s="195"/>
      <c r="R50" s="195"/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90" t="s">
        <v>150</v>
      </c>
      <c r="B51" s="191">
        <f>VLOOKUP($D$46,'Tischplan_20er_1.-6.'!$4:197,46)</f>
        <v>4</v>
      </c>
      <c r="C51" s="191">
        <f>VLOOKUP($D$46,'Tischplan_20er_1.-6.'!$4:197,47)</f>
        <v>2</v>
      </c>
      <c r="D51" s="123"/>
      <c r="E51" s="123"/>
      <c r="F51" s="123"/>
      <c r="G51" s="125"/>
      <c r="H51" s="126"/>
      <c r="I51" s="123"/>
      <c r="J51" s="123"/>
      <c r="K51" s="123"/>
      <c r="L51" s="125"/>
      <c r="M51" s="211"/>
      <c r="P51" s="190" t="s">
        <v>150</v>
      </c>
      <c r="Q51" s="191">
        <f>VLOOKUP($S$46,'Tischplan_20er_1.-6.'!$4:197,46)</f>
        <v>1</v>
      </c>
      <c r="R51" s="191">
        <f>VLOOKUP($S$46,'Tischplan_20er_1.-6.'!$4:197,47)</f>
        <v>1</v>
      </c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92" t="s">
        <v>151</v>
      </c>
      <c r="B52" s="193">
        <f>VLOOKUP($D$46,'Tischplan_20er_1.-6.'!$4:197,48)</f>
        <v>1</v>
      </c>
      <c r="C52" s="193">
        <f>VLOOKUP($D$46,'Tischplan_20er_1.-6.'!$4:197,49)</f>
        <v>1</v>
      </c>
      <c r="D52" s="170"/>
      <c r="E52" s="170"/>
      <c r="F52" s="170"/>
      <c r="G52" s="166"/>
      <c r="H52" s="171"/>
      <c r="I52" s="170"/>
      <c r="J52" s="170"/>
      <c r="K52" s="170"/>
      <c r="L52" s="166"/>
      <c r="M52" s="211"/>
      <c r="P52" s="192" t="s">
        <v>151</v>
      </c>
      <c r="Q52" s="193">
        <f>VLOOKUP($S$46,'Tischplan_20er_1.-6.'!$4:197,48)</f>
        <v>2</v>
      </c>
      <c r="R52" s="193">
        <f>VLOOKUP($S$46,'Tischplan_20er_1.-6.'!$4:197,49)</f>
        <v>2</v>
      </c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139</v>
      </c>
      <c r="B53" s="135"/>
      <c r="C53" s="135"/>
      <c r="D53" s="135"/>
      <c r="E53" s="135"/>
      <c r="F53" s="135"/>
      <c r="G53" s="136"/>
      <c r="H53" s="137"/>
      <c r="I53" s="135"/>
      <c r="J53" s="135"/>
      <c r="K53" s="135"/>
      <c r="L53" s="136"/>
      <c r="N53" s="206"/>
      <c r="P53" s="127" t="s">
        <v>139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6" t="s">
        <v>153</v>
      </c>
      <c r="B54" s="239"/>
      <c r="C54" s="267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6"/>
      <c r="P54" s="266" t="s">
        <v>153</v>
      </c>
      <c r="Q54" s="239"/>
      <c r="R54" s="267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221"/>
      <c r="B55" s="153"/>
      <c r="C55" s="153"/>
      <c r="D55" s="218"/>
      <c r="E55" s="218"/>
      <c r="F55" s="218"/>
      <c r="G55" s="218"/>
      <c r="H55" s="218"/>
      <c r="I55" s="218"/>
      <c r="J55" s="218"/>
      <c r="K55" s="218"/>
      <c r="L55" s="218"/>
      <c r="N55" s="206"/>
      <c r="P55" s="221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218"/>
      <c r="C56" s="218"/>
      <c r="D56" s="217" t="str">
        <f>D46</f>
        <v>A4</v>
      </c>
      <c r="E56" s="217" t="s">
        <v>111</v>
      </c>
      <c r="F56" s="218"/>
      <c r="G56" s="238"/>
      <c r="H56" s="239"/>
      <c r="I56" s="239"/>
      <c r="J56" s="239"/>
      <c r="K56" s="239"/>
      <c r="L56" s="240"/>
      <c r="M56" s="210" t="s">
        <v>154</v>
      </c>
      <c r="N56" s="206"/>
      <c r="P56" s="108" t="s">
        <v>110</v>
      </c>
      <c r="Q56" s="218"/>
      <c r="R56" s="218"/>
      <c r="S56" s="217" t="str">
        <f>S46</f>
        <v>A3</v>
      </c>
      <c r="T56" s="217" t="s">
        <v>111</v>
      </c>
      <c r="U56" s="218"/>
      <c r="V56" s="238"/>
      <c r="W56" s="238"/>
      <c r="X56" s="238"/>
      <c r="Y56" s="238"/>
      <c r="Z56" s="238"/>
      <c r="AA56" s="241"/>
      <c r="AB56" s="210" t="s">
        <v>154</v>
      </c>
    </row>
    <row r="57" spans="1:28" ht="18" customHeight="1" x14ac:dyDescent="0.2">
      <c r="A57" s="188" t="s">
        <v>135</v>
      </c>
      <c r="B57" s="189">
        <f>VLOOKUP($D$46,'Tischplan_20er_1.-6.'!$4:192,34)</f>
        <v>4</v>
      </c>
      <c r="C57" s="189">
        <f>VLOOKUP($D$46,'Tischplan_20er_1.-6.'!$4:192,35)</f>
        <v>1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N57" s="207"/>
      <c r="O57" s="144"/>
      <c r="P57" s="188" t="s">
        <v>135</v>
      </c>
      <c r="Q57" s="189">
        <f>VLOOKUP($S$46,'Tischplan_20er_1.-6.'!$4:192,34)</f>
        <v>3</v>
      </c>
      <c r="R57" s="189">
        <f>VLOOKUP($S$46,'Tischplan_20er_1.-6.'!$4:192,35)</f>
        <v>1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90" t="s">
        <v>149</v>
      </c>
      <c r="B58" s="191">
        <f>VLOOKUP($D$46,'Tischplan_20er_1.-6.'!$4:192,36)</f>
        <v>4</v>
      </c>
      <c r="C58" s="191">
        <f>VLOOKUP($D$46,'Tischplan_20er_1.-6.'!$4:192,37)</f>
        <v>2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N58" s="207"/>
      <c r="O58" s="144"/>
      <c r="P58" s="190" t="s">
        <v>149</v>
      </c>
      <c r="Q58" s="191">
        <f>VLOOKUP($S$46,'Tischplan_20er_1.-6.'!$4:192,36)</f>
        <v>3</v>
      </c>
      <c r="R58" s="191">
        <f>VLOOKUP($S$46,'Tischplan_20er_1.-6.'!$4:192,37)</f>
        <v>2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94"/>
      <c r="B59" s="195"/>
      <c r="C59" s="195"/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7"/>
      <c r="O59" s="144"/>
      <c r="P59" s="194"/>
      <c r="Q59" s="195"/>
      <c r="R59" s="195"/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96"/>
      <c r="B60" s="197"/>
      <c r="C60" s="197"/>
      <c r="D60" s="170"/>
      <c r="E60" s="170"/>
      <c r="F60" s="165"/>
      <c r="G60" s="166"/>
      <c r="H60" s="171"/>
      <c r="I60" s="170"/>
      <c r="J60" s="170"/>
      <c r="K60" s="170"/>
      <c r="L60" s="166"/>
      <c r="M60" s="211"/>
      <c r="N60" s="206"/>
      <c r="P60" s="196"/>
      <c r="Q60" s="197"/>
      <c r="R60" s="197"/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136</v>
      </c>
      <c r="B61" s="135"/>
      <c r="C61" s="135"/>
      <c r="D61" s="135"/>
      <c r="E61" s="135"/>
      <c r="F61" s="145"/>
      <c r="G61" s="136"/>
      <c r="H61" s="137"/>
      <c r="I61" s="135"/>
      <c r="J61" s="135"/>
      <c r="K61" s="135"/>
      <c r="L61" s="136"/>
      <c r="N61" s="206"/>
      <c r="P61" s="127" t="s">
        <v>136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24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796D-9930-4CC7-A7C3-DACC4844EB44}">
  <sheetPr>
    <tabColor rgb="FF00B0F0"/>
    <pageSetUpPr fitToPage="1"/>
  </sheetPr>
  <dimension ref="A1:AE85"/>
  <sheetViews>
    <sheetView workbookViewId="0">
      <selection activeCell="M1" sqref="M1"/>
    </sheetView>
  </sheetViews>
  <sheetFormatPr baseColWidth="10" defaultRowHeight="12.75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7" width="5.710937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109"/>
      <c r="C1" s="109"/>
      <c r="D1" s="110" t="str">
        <f>M1&amp;O1-1</f>
        <v>A1</v>
      </c>
      <c r="E1" s="110" t="s">
        <v>111</v>
      </c>
      <c r="F1" s="109"/>
      <c r="G1" s="238"/>
      <c r="H1" s="239"/>
      <c r="I1" s="239"/>
      <c r="J1" s="239"/>
      <c r="K1" s="239"/>
      <c r="L1" s="240"/>
      <c r="M1" s="201" t="s">
        <v>109</v>
      </c>
      <c r="N1" s="204"/>
      <c r="O1" s="106">
        <v>2</v>
      </c>
      <c r="P1" s="108" t="s">
        <v>110</v>
      </c>
      <c r="Q1" s="109"/>
      <c r="R1" s="109"/>
      <c r="S1" s="110" t="str">
        <f>M1&amp;O1</f>
        <v>A2</v>
      </c>
      <c r="T1" s="110" t="s">
        <v>111</v>
      </c>
      <c r="U1" s="109"/>
      <c r="V1" s="238"/>
      <c r="W1" s="238"/>
      <c r="X1" s="238"/>
      <c r="Y1" s="238"/>
      <c r="Z1" s="238"/>
      <c r="AA1" s="241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5" t="s">
        <v>118</v>
      </c>
      <c r="I2" s="246"/>
      <c r="J2" s="246"/>
      <c r="K2" s="246"/>
      <c r="L2" s="247"/>
      <c r="M2" s="210" t="s">
        <v>154</v>
      </c>
      <c r="N2" s="205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5" t="s">
        <v>118</v>
      </c>
      <c r="X2" s="246"/>
      <c r="Y2" s="246"/>
      <c r="Z2" s="246"/>
      <c r="AA2" s="247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N3" s="206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N4" s="206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/>
      <c r="B6" s="163"/>
      <c r="C6" s="163"/>
      <c r="D6" s="164"/>
      <c r="E6" s="164"/>
      <c r="F6" s="165"/>
      <c r="G6" s="166"/>
      <c r="H6" s="167"/>
      <c r="I6" s="164"/>
      <c r="J6" s="164"/>
      <c r="K6" s="164"/>
      <c r="L6" s="168"/>
      <c r="M6" s="211"/>
      <c r="N6" s="206"/>
      <c r="P6" s="162"/>
      <c r="Q6" s="169"/>
      <c r="R6" s="169"/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M7" s="161"/>
      <c r="N7" s="206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109"/>
      <c r="C8" s="109"/>
      <c r="D8" s="110" t="str">
        <f>D1</f>
        <v>A1</v>
      </c>
      <c r="E8" s="110" t="s">
        <v>111</v>
      </c>
      <c r="F8" s="109"/>
      <c r="G8" s="238"/>
      <c r="H8" s="239"/>
      <c r="I8" s="239"/>
      <c r="J8" s="239"/>
      <c r="K8" s="239"/>
      <c r="L8" s="240"/>
      <c r="M8" s="210" t="s">
        <v>154</v>
      </c>
      <c r="N8" s="206"/>
      <c r="P8" s="108" t="s">
        <v>110</v>
      </c>
      <c r="Q8" s="109"/>
      <c r="R8" s="109"/>
      <c r="S8" s="110" t="str">
        <f>S1</f>
        <v>A2</v>
      </c>
      <c r="T8" s="110" t="s">
        <v>111</v>
      </c>
      <c r="U8" s="109"/>
      <c r="V8" s="238"/>
      <c r="W8" s="238"/>
      <c r="X8" s="238"/>
      <c r="Y8" s="238"/>
      <c r="Z8" s="238"/>
      <c r="AA8" s="241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4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207"/>
      <c r="O9" s="144"/>
      <c r="P9" s="138" t="s">
        <v>123</v>
      </c>
      <c r="Q9" s="139">
        <f>VLOOKUP($S$1,'Tischplan_20er_1.-6.'!$4:144,10)</f>
        <v>3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2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207"/>
      <c r="O10" s="144"/>
      <c r="P10" s="115" t="s">
        <v>124</v>
      </c>
      <c r="Q10" s="122">
        <f>VLOOKUP($S$1,'Tischplan_20er_1.-6.'!$4:144,12)</f>
        <v>1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3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207"/>
      <c r="O11" s="144"/>
      <c r="P11" s="115" t="s">
        <v>143</v>
      </c>
      <c r="Q11" s="122">
        <f>VLOOKUP($S$1,'Tischplan_20er_1.-6.'!$4:144,14)</f>
        <v>4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/>
      <c r="B12" s="169"/>
      <c r="C12" s="169"/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207"/>
      <c r="O12" s="144"/>
      <c r="P12" s="172"/>
      <c r="Q12" s="169"/>
      <c r="R12" s="169"/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N13" s="20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109"/>
      <c r="C14" s="109"/>
      <c r="D14" s="110" t="str">
        <f>D1</f>
        <v>A1</v>
      </c>
      <c r="E14" s="110" t="s">
        <v>111</v>
      </c>
      <c r="F14" s="109"/>
      <c r="G14" s="238"/>
      <c r="H14" s="239"/>
      <c r="I14" s="239"/>
      <c r="J14" s="239"/>
      <c r="K14" s="239"/>
      <c r="L14" s="240"/>
      <c r="M14" s="210" t="s">
        <v>154</v>
      </c>
      <c r="N14" s="206"/>
      <c r="P14" s="108" t="s">
        <v>110</v>
      </c>
      <c r="Q14" s="109"/>
      <c r="R14" s="109"/>
      <c r="S14" s="110" t="str">
        <f>S1</f>
        <v>A2</v>
      </c>
      <c r="T14" s="110" t="s">
        <v>111</v>
      </c>
      <c r="U14" s="109"/>
      <c r="V14" s="238"/>
      <c r="W14" s="238"/>
      <c r="X14" s="238"/>
      <c r="Y14" s="238"/>
      <c r="Z14" s="238"/>
      <c r="AA14" s="241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3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N15" s="206"/>
      <c r="P15" s="138" t="s">
        <v>127</v>
      </c>
      <c r="Q15" s="139">
        <f>VLOOKUP($S$1,'Tischplan_20er_1.-6.'!$4:149,18)</f>
        <v>4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4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N16" s="206"/>
      <c r="P16" s="115" t="s">
        <v>128</v>
      </c>
      <c r="Q16" s="122">
        <f>VLOOKUP($S$1,'Tischplan_20er_1.-6.'!$4:149,20)</f>
        <v>3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31" ht="13.5" customHeight="1" x14ac:dyDescent="0.2">
      <c r="A17" s="115" t="s">
        <v>145</v>
      </c>
      <c r="B17" s="122">
        <f>VLOOKUP($D$1,'Tischplan_20er_1.-6.'!$4:149,22)</f>
        <v>2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N17" s="206"/>
      <c r="P17" s="115" t="s">
        <v>145</v>
      </c>
      <c r="Q17" s="122">
        <f>VLOOKUP($S$1,'Tischplan_20er_1.-6.'!$4:149,22)</f>
        <v>1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31" ht="13.5" customHeight="1" thickBot="1" x14ac:dyDescent="0.25">
      <c r="A18" s="172"/>
      <c r="B18" s="169"/>
      <c r="C18" s="169"/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N18" s="206"/>
      <c r="P18" s="172"/>
      <c r="Q18" s="169"/>
      <c r="R18" s="169"/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31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31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N20" s="206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31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N21" s="206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31" ht="16.5" customHeight="1" thickBot="1" x14ac:dyDescent="0.3">
      <c r="A22" s="108" t="s">
        <v>110</v>
      </c>
      <c r="B22" s="109"/>
      <c r="C22" s="109"/>
      <c r="D22" s="110" t="str">
        <f>D1</f>
        <v>A1</v>
      </c>
      <c r="E22" s="110" t="s">
        <v>111</v>
      </c>
      <c r="F22" s="109"/>
      <c r="G22" s="238"/>
      <c r="H22" s="239"/>
      <c r="I22" s="239"/>
      <c r="J22" s="239"/>
      <c r="K22" s="239"/>
      <c r="L22" s="240"/>
      <c r="N22" s="206"/>
      <c r="P22" s="108" t="s">
        <v>110</v>
      </c>
      <c r="Q22" s="109"/>
      <c r="R22" s="109"/>
      <c r="S22" s="110" t="str">
        <f>S1</f>
        <v>A2</v>
      </c>
      <c r="T22" s="110" t="s">
        <v>111</v>
      </c>
      <c r="U22" s="109"/>
      <c r="V22" s="238"/>
      <c r="W22" s="238"/>
      <c r="X22" s="238"/>
      <c r="Y22" s="238"/>
      <c r="Z22" s="238"/>
      <c r="AA22" s="241"/>
    </row>
    <row r="23" spans="1:31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2" t="s">
        <v>118</v>
      </c>
      <c r="I23" s="243"/>
      <c r="J23" s="243"/>
      <c r="K23" s="243"/>
      <c r="L23" s="244"/>
      <c r="M23" s="210" t="s">
        <v>154</v>
      </c>
      <c r="N23" s="205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2" t="s">
        <v>118</v>
      </c>
      <c r="X23" s="243"/>
      <c r="Y23" s="243"/>
      <c r="Z23" s="243"/>
      <c r="AA23" s="244"/>
      <c r="AB23" s="210" t="s">
        <v>154</v>
      </c>
    </row>
    <row r="24" spans="1:31" ht="13.5" customHeight="1" x14ac:dyDescent="0.2">
      <c r="A24" s="138" t="s">
        <v>131</v>
      </c>
      <c r="B24" s="139">
        <f>VLOOKUP($D$1,'Tischplan_20er_1.-6.'!$4:156,26)</f>
        <v>2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N24" s="206"/>
      <c r="P24" s="138" t="s">
        <v>131</v>
      </c>
      <c r="Q24" s="139">
        <f>VLOOKUP($S$1,'Tischplan_20er_1.-6.'!$4:156,26)</f>
        <v>1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31" ht="13.5" customHeight="1" x14ac:dyDescent="0.2">
      <c r="A25" s="115" t="s">
        <v>132</v>
      </c>
      <c r="B25" s="122">
        <f>VLOOKUP($D$1,'Tischplan_20er_1.-6.'!$4:156,28)</f>
        <v>3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N25" s="206"/>
      <c r="P25" s="115" t="s">
        <v>132</v>
      </c>
      <c r="Q25" s="122">
        <f>VLOOKUP($S$1,'Tischplan_20er_1.-6.'!$4:156,28)</f>
        <v>4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31" ht="13.5" customHeight="1" x14ac:dyDescent="0.2">
      <c r="A26" s="115" t="s">
        <v>147</v>
      </c>
      <c r="B26" s="122">
        <f>VLOOKUP($D$1,'Tischplan_20er_1.-6.'!$4:156,30)</f>
        <v>4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N26" s="206"/>
      <c r="P26" s="115" t="s">
        <v>147</v>
      </c>
      <c r="Q26" s="122">
        <f>VLOOKUP($S$1,'Tischplan_20er_1.-6.'!$4:156,30)</f>
        <v>3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31" ht="13.5" customHeight="1" thickBot="1" x14ac:dyDescent="0.25">
      <c r="A27" s="172"/>
      <c r="B27" s="169"/>
      <c r="C27" s="169"/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N27" s="206"/>
      <c r="P27" s="172"/>
      <c r="Q27" s="169"/>
      <c r="R27" s="169"/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31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N28" s="20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31" ht="17.25" thickBot="1" x14ac:dyDescent="0.3">
      <c r="A29" s="108" t="s">
        <v>110</v>
      </c>
      <c r="B29" s="109"/>
      <c r="C29" s="109"/>
      <c r="D29" s="110" t="str">
        <f>D1</f>
        <v>A1</v>
      </c>
      <c r="E29" s="110" t="s">
        <v>111</v>
      </c>
      <c r="F29" s="109"/>
      <c r="G29" s="238"/>
      <c r="H29" s="239"/>
      <c r="I29" s="239"/>
      <c r="J29" s="239"/>
      <c r="K29" s="239"/>
      <c r="L29" s="240"/>
      <c r="M29" s="210" t="s">
        <v>154</v>
      </c>
      <c r="N29" s="206"/>
      <c r="P29" s="108" t="s">
        <v>110</v>
      </c>
      <c r="Q29" s="109"/>
      <c r="R29" s="109"/>
      <c r="S29" s="110" t="str">
        <f>S1</f>
        <v>A2</v>
      </c>
      <c r="T29" s="110" t="s">
        <v>111</v>
      </c>
      <c r="U29" s="109"/>
      <c r="V29" s="238"/>
      <c r="W29" s="238"/>
      <c r="X29" s="238"/>
      <c r="Y29" s="238"/>
      <c r="Z29" s="238"/>
      <c r="AA29" s="241"/>
      <c r="AB29" s="210" t="s">
        <v>154</v>
      </c>
    </row>
    <row r="30" spans="1:31" ht="13.5" customHeight="1" x14ac:dyDescent="0.2">
      <c r="A30" s="188" t="s">
        <v>135</v>
      </c>
      <c r="B30" s="189">
        <f>VLOOKUP($D$1,'Tischplan_20er_1.-6.'!$4:161,34)</f>
        <v>1</v>
      </c>
      <c r="C30" s="189">
        <f>VLOOKUP($D$1,'Tischplan_20er_1.-6.'!$4:161,35)</f>
        <v>1</v>
      </c>
      <c r="D30" s="140"/>
      <c r="E30" s="140"/>
      <c r="F30" s="141"/>
      <c r="G30" s="142"/>
      <c r="H30" s="143"/>
      <c r="I30" s="140"/>
      <c r="J30" s="140"/>
      <c r="K30" s="140"/>
      <c r="L30" s="142"/>
      <c r="M30" s="211"/>
      <c r="N30" s="206"/>
      <c r="O30" s="144"/>
      <c r="P30" s="188" t="s">
        <v>135</v>
      </c>
      <c r="Q30" s="189">
        <f>VLOOKUP($S$1,'Tischplan_20er_1.-6.'!$4:161,34)</f>
        <v>2</v>
      </c>
      <c r="R30" s="189">
        <f>VLOOKUP($S$1,'Tischplan_20er_1.-6.'!$4:161,35)</f>
        <v>1</v>
      </c>
      <c r="S30" s="140"/>
      <c r="T30" s="140"/>
      <c r="U30" s="140"/>
      <c r="V30" s="142"/>
      <c r="W30" s="143"/>
      <c r="X30" s="140"/>
      <c r="Y30" s="140"/>
      <c r="Z30" s="140"/>
      <c r="AA30" s="142"/>
      <c r="AB30" s="211"/>
      <c r="AC30" s="273" t="s">
        <v>158</v>
      </c>
      <c r="AD30" s="274"/>
      <c r="AE30" s="274"/>
    </row>
    <row r="31" spans="1:31" ht="13.5" customHeight="1" x14ac:dyDescent="0.2">
      <c r="A31" s="190" t="s">
        <v>149</v>
      </c>
      <c r="B31" s="191">
        <f>VLOOKUP($D$1,'Tischplan_20er_1.-6.'!$4:161,36)</f>
        <v>1</v>
      </c>
      <c r="C31" s="191">
        <f>VLOOKUP($D$1,'Tischplan_20er_1.-6.'!$4:161,37)</f>
        <v>2</v>
      </c>
      <c r="D31" s="123"/>
      <c r="E31" s="123"/>
      <c r="F31" s="124"/>
      <c r="G31" s="125"/>
      <c r="H31" s="126"/>
      <c r="I31" s="123"/>
      <c r="J31" s="123"/>
      <c r="K31" s="123"/>
      <c r="L31" s="125"/>
      <c r="M31" s="211"/>
      <c r="N31" s="206"/>
      <c r="O31" s="144"/>
      <c r="P31" s="190" t="s">
        <v>149</v>
      </c>
      <c r="Q31" s="191">
        <f>VLOOKUP($S$1,'Tischplan_20er_1.-6.'!$4:161,36)</f>
        <v>2</v>
      </c>
      <c r="R31" s="191">
        <f>VLOOKUP($S$1,'Tischplan_20er_1.-6.'!$4:161,37)</f>
        <v>2</v>
      </c>
      <c r="S31" s="123"/>
      <c r="T31" s="123"/>
      <c r="U31" s="123"/>
      <c r="V31" s="125"/>
      <c r="W31" s="126"/>
      <c r="X31" s="123"/>
      <c r="Y31" s="123"/>
      <c r="Z31" s="123"/>
      <c r="AA31" s="125"/>
      <c r="AB31" s="211"/>
      <c r="AC31" s="275"/>
      <c r="AD31" s="275"/>
      <c r="AE31" s="275"/>
    </row>
    <row r="32" spans="1:31" ht="13.5" customHeight="1" x14ac:dyDescent="0.2">
      <c r="A32" s="194"/>
      <c r="B32" s="195"/>
      <c r="C32" s="195"/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206"/>
      <c r="O32" s="144"/>
      <c r="P32" s="194"/>
      <c r="Q32" s="195"/>
      <c r="R32" s="195"/>
      <c r="S32" s="123"/>
      <c r="T32" s="123"/>
      <c r="U32" s="123"/>
      <c r="V32" s="125"/>
      <c r="W32" s="126"/>
      <c r="X32" s="123"/>
      <c r="Y32" s="123"/>
      <c r="Z32" s="123"/>
      <c r="AA32" s="125"/>
      <c r="AB32" s="211"/>
      <c r="AC32" s="275"/>
      <c r="AD32" s="275"/>
      <c r="AE32" s="275"/>
    </row>
    <row r="33" spans="1:31" ht="13.5" customHeight="1" thickBot="1" x14ac:dyDescent="0.25">
      <c r="A33" s="196"/>
      <c r="B33" s="197"/>
      <c r="C33" s="197"/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206"/>
      <c r="O33" s="144"/>
      <c r="P33" s="196"/>
      <c r="Q33" s="197"/>
      <c r="R33" s="197"/>
      <c r="S33" s="170"/>
      <c r="T33" s="170"/>
      <c r="U33" s="170"/>
      <c r="V33" s="166"/>
      <c r="W33" s="171"/>
      <c r="X33" s="170"/>
      <c r="Y33" s="170"/>
      <c r="Z33" s="170"/>
      <c r="AA33" s="166"/>
      <c r="AB33" s="211"/>
      <c r="AC33" s="275"/>
      <c r="AD33" s="275"/>
      <c r="AE33" s="275"/>
    </row>
    <row r="34" spans="1:31" ht="15.6" customHeight="1" thickBot="1" x14ac:dyDescent="0.25">
      <c r="A34" s="127" t="s">
        <v>136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N34" s="206"/>
      <c r="P34" s="127" t="s">
        <v>136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  <c r="AC34" s="275"/>
      <c r="AD34" s="275"/>
      <c r="AE34" s="275"/>
    </row>
    <row r="35" spans="1:31" ht="17.25" thickBot="1" x14ac:dyDescent="0.3">
      <c r="A35" s="108" t="s">
        <v>110</v>
      </c>
      <c r="B35" s="111"/>
      <c r="C35" s="111"/>
      <c r="D35" s="110" t="str">
        <f>D1</f>
        <v>A1</v>
      </c>
      <c r="E35" s="110" t="s">
        <v>111</v>
      </c>
      <c r="F35" s="109"/>
      <c r="G35" s="238"/>
      <c r="H35" s="239"/>
      <c r="I35" s="239"/>
      <c r="J35" s="239"/>
      <c r="K35" s="239"/>
      <c r="L35" s="240"/>
      <c r="M35" s="210" t="s">
        <v>154</v>
      </c>
      <c r="N35" s="206"/>
      <c r="P35" s="108" t="s">
        <v>110</v>
      </c>
      <c r="Q35" s="111"/>
      <c r="R35" s="111"/>
      <c r="S35" s="110" t="str">
        <f>S1</f>
        <v>A2</v>
      </c>
      <c r="T35" s="110" t="s">
        <v>111</v>
      </c>
      <c r="U35" s="109"/>
      <c r="V35" s="238"/>
      <c r="W35" s="238"/>
      <c r="X35" s="238"/>
      <c r="Y35" s="238"/>
      <c r="Z35" s="238"/>
      <c r="AA35" s="241"/>
      <c r="AB35" s="210" t="s">
        <v>154</v>
      </c>
      <c r="AC35" s="275"/>
      <c r="AD35" s="275"/>
      <c r="AE35" s="275"/>
    </row>
    <row r="36" spans="1:31" ht="13.5" customHeight="1" x14ac:dyDescent="0.2">
      <c r="A36" s="198"/>
      <c r="B36" s="199"/>
      <c r="C36" s="199"/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N36" s="207"/>
      <c r="P36" s="198"/>
      <c r="Q36" s="199"/>
      <c r="R36" s="199"/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31" ht="13.5" customHeight="1" x14ac:dyDescent="0.2">
      <c r="A37" s="194"/>
      <c r="B37" s="195"/>
      <c r="C37" s="195"/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N37" s="207"/>
      <c r="P37" s="194"/>
      <c r="Q37" s="195"/>
      <c r="R37" s="195"/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31" ht="13.5" customHeight="1" x14ac:dyDescent="0.2">
      <c r="A38" s="190" t="s">
        <v>150</v>
      </c>
      <c r="B38" s="191">
        <f>VLOOKUP($D$1,'Tischplan_20er_1.-6.'!$4:166,46)</f>
        <v>5</v>
      </c>
      <c r="C38" s="191">
        <f>VLOOKUP($D$1,'Tischplan_20er_1.-6.'!$4:166,47)</f>
        <v>3</v>
      </c>
      <c r="D38" s="123"/>
      <c r="E38" s="123"/>
      <c r="F38" s="123"/>
      <c r="G38" s="125"/>
      <c r="H38" s="126"/>
      <c r="I38" s="123"/>
      <c r="J38" s="123"/>
      <c r="K38" s="123"/>
      <c r="L38" s="125"/>
      <c r="M38" s="211"/>
      <c r="N38" s="207"/>
      <c r="P38" s="190" t="s">
        <v>150</v>
      </c>
      <c r="Q38" s="191">
        <f>VLOOKUP($S$1,'Tischplan_20er_1.-6.'!$4:166,46)</f>
        <v>3</v>
      </c>
      <c r="R38" s="191">
        <f>VLOOKUP($S$1,'Tischplan_20er_1.-6.'!$4:166,47)</f>
        <v>4</v>
      </c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31" ht="13.5" customHeight="1" thickBot="1" x14ac:dyDescent="0.25">
      <c r="A39" s="192" t="s">
        <v>151</v>
      </c>
      <c r="B39" s="193">
        <f>VLOOKUP($D$1,'Tischplan_20er_1.-6.'!$4:166,48)</f>
        <v>4</v>
      </c>
      <c r="C39" s="193">
        <f>VLOOKUP($D$1,'Tischplan_20er_1.-6.'!$4:166,49)</f>
        <v>4</v>
      </c>
      <c r="D39" s="170"/>
      <c r="E39" s="170"/>
      <c r="F39" s="170"/>
      <c r="G39" s="166"/>
      <c r="H39" s="171"/>
      <c r="I39" s="170"/>
      <c r="J39" s="170"/>
      <c r="K39" s="170"/>
      <c r="L39" s="166"/>
      <c r="M39" s="211"/>
      <c r="N39" s="207"/>
      <c r="P39" s="192" t="s">
        <v>151</v>
      </c>
      <c r="Q39" s="193">
        <f>VLOOKUP($S$1,'Tischplan_20er_1.-6.'!$4:166,48)</f>
        <v>3</v>
      </c>
      <c r="R39" s="193">
        <f>VLOOKUP($S$1,'Tischplan_20er_1.-6.'!$4:166,49)</f>
        <v>3</v>
      </c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31" ht="15.6" customHeight="1" thickBot="1" x14ac:dyDescent="0.25">
      <c r="A40" s="127" t="s">
        <v>139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N40" s="206"/>
      <c r="P40" s="127" t="s">
        <v>139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31" ht="6" customHeight="1" thickBot="1" x14ac:dyDescent="0.25">
      <c r="N41" s="206"/>
    </row>
    <row r="42" spans="1:31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N42" s="206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31" ht="6" customHeight="1" thickBot="1" x14ac:dyDescent="0.25">
      <c r="N43" s="206"/>
    </row>
    <row r="44" spans="1:31" ht="16.5" thickBot="1" x14ac:dyDescent="0.3">
      <c r="A44" s="108" t="s">
        <v>110</v>
      </c>
      <c r="B44" s="109"/>
      <c r="C44" s="109"/>
      <c r="D44" s="110" t="str">
        <f>M44&amp;O44-1</f>
        <v>A3</v>
      </c>
      <c r="E44" s="110" t="s">
        <v>111</v>
      </c>
      <c r="F44" s="109"/>
      <c r="G44" s="238"/>
      <c r="H44" s="239"/>
      <c r="I44" s="239"/>
      <c r="J44" s="239"/>
      <c r="K44" s="239"/>
      <c r="L44" s="240"/>
      <c r="M44" s="203" t="str">
        <f>M1</f>
        <v>A</v>
      </c>
      <c r="N44" s="150"/>
      <c r="O44" s="106">
        <v>4</v>
      </c>
      <c r="P44" s="108" t="s">
        <v>110</v>
      </c>
      <c r="Q44" s="109"/>
      <c r="R44" s="109"/>
      <c r="S44" s="110" t="str">
        <f>M44&amp;O44</f>
        <v>A4</v>
      </c>
      <c r="T44" s="110" t="s">
        <v>111</v>
      </c>
      <c r="U44" s="109"/>
      <c r="V44" s="238"/>
      <c r="W44" s="238"/>
      <c r="X44" s="238"/>
      <c r="Y44" s="238"/>
      <c r="Z44" s="238"/>
      <c r="AA44" s="241"/>
    </row>
    <row r="45" spans="1:31" ht="14.25" customHeight="1" thickBot="1" x14ac:dyDescent="0.25">
      <c r="A45" s="112" t="s">
        <v>112</v>
      </c>
      <c r="B45" s="113" t="s">
        <v>113</v>
      </c>
      <c r="C45" s="113" t="s">
        <v>27</v>
      </c>
      <c r="D45" s="113" t="s">
        <v>114</v>
      </c>
      <c r="E45" s="113" t="s">
        <v>115</v>
      </c>
      <c r="F45" s="113" t="s">
        <v>116</v>
      </c>
      <c r="G45" s="114" t="s">
        <v>117</v>
      </c>
      <c r="H45" s="245" t="s">
        <v>118</v>
      </c>
      <c r="I45" s="246"/>
      <c r="J45" s="246"/>
      <c r="K45" s="246"/>
      <c r="L45" s="247"/>
      <c r="M45" s="210" t="s">
        <v>154</v>
      </c>
      <c r="N45" s="205"/>
      <c r="P45" s="112" t="s">
        <v>112</v>
      </c>
      <c r="Q45" s="113" t="s">
        <v>113</v>
      </c>
      <c r="R45" s="113" t="s">
        <v>27</v>
      </c>
      <c r="S45" s="113" t="s">
        <v>114</v>
      </c>
      <c r="T45" s="113" t="s">
        <v>115</v>
      </c>
      <c r="U45" s="113" t="s">
        <v>116</v>
      </c>
      <c r="V45" s="114" t="s">
        <v>117</v>
      </c>
      <c r="W45" s="245" t="s">
        <v>118</v>
      </c>
      <c r="X45" s="246"/>
      <c r="Y45" s="246"/>
      <c r="Z45" s="246"/>
      <c r="AA45" s="247"/>
      <c r="AB45" s="210" t="s">
        <v>154</v>
      </c>
    </row>
    <row r="46" spans="1:31" ht="13.5" customHeight="1" x14ac:dyDescent="0.2">
      <c r="A46" s="115" t="s">
        <v>119</v>
      </c>
      <c r="B46" s="116">
        <f>VLOOKUP($D$44,'Tischplan_20er_1.-6.'!$4:181,2)</f>
        <v>3</v>
      </c>
      <c r="C46" s="116">
        <f>VLOOKUP($D$44,'Tischplan_20er_1.-6.'!$4:181,3)</f>
        <v>1</v>
      </c>
      <c r="D46" s="117" t="s">
        <v>120</v>
      </c>
      <c r="E46" s="117"/>
      <c r="F46" s="118"/>
      <c r="G46" s="119" t="s">
        <v>120</v>
      </c>
      <c r="H46" s="120"/>
      <c r="I46" s="117"/>
      <c r="J46" s="117"/>
      <c r="K46" s="117"/>
      <c r="L46" s="119"/>
      <c r="M46" s="211"/>
      <c r="N46" s="206"/>
      <c r="P46" s="115" t="s">
        <v>119</v>
      </c>
      <c r="Q46" s="116">
        <f>VLOOKUP($S$44,'Tischplan_20er_1.-6.'!$4:181,2)</f>
        <v>4</v>
      </c>
      <c r="R46" s="116">
        <f>VLOOKUP($S$44,'Tischplan_20er_1.-6.'!$4:181,3)</f>
        <v>1</v>
      </c>
      <c r="S46" s="117"/>
      <c r="T46" s="117"/>
      <c r="U46" s="117"/>
      <c r="V46" s="119"/>
      <c r="W46" s="120"/>
      <c r="X46" s="117"/>
      <c r="Y46" s="117"/>
      <c r="Z46" s="117"/>
      <c r="AA46" s="119"/>
      <c r="AB46" s="211"/>
    </row>
    <row r="47" spans="1:31" ht="13.5" customHeight="1" x14ac:dyDescent="0.2">
      <c r="A47" s="115" t="s">
        <v>121</v>
      </c>
      <c r="B47" s="122">
        <f>VLOOKUP($D$44,'Tischplan_20er_1.-6.'!$4:181,4)</f>
        <v>3</v>
      </c>
      <c r="C47" s="122">
        <f>VLOOKUP($D$44,'Tischplan_20er_1.-6.'!$4:181,5)</f>
        <v>2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P47" s="115" t="s">
        <v>121</v>
      </c>
      <c r="Q47" s="122">
        <f>VLOOKUP($S$44,'Tischplan_20er_1.-6.'!$4:181,4)</f>
        <v>4</v>
      </c>
      <c r="R47" s="122">
        <f>VLOOKUP($S$44,'Tischplan_20er_1.-6.'!$4:181,5)</f>
        <v>2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31" ht="13.5" customHeight="1" x14ac:dyDescent="0.2">
      <c r="A48" s="115" t="s">
        <v>141</v>
      </c>
      <c r="B48" s="122">
        <f>VLOOKUP($D$44,'Tischplan_20er_1.-6.'!$4:181,6)</f>
        <v>3</v>
      </c>
      <c r="C48" s="122">
        <f>VLOOKUP($D$44,'Tischplan_20er_1.-6.'!$4:181,7)</f>
        <v>3</v>
      </c>
      <c r="D48" s="123"/>
      <c r="E48" s="123"/>
      <c r="F48" s="124"/>
      <c r="G48" s="125"/>
      <c r="H48" s="126"/>
      <c r="I48" s="123"/>
      <c r="J48" s="123"/>
      <c r="K48" s="123"/>
      <c r="L48" s="125"/>
      <c r="M48" s="211"/>
      <c r="N48" s="206"/>
      <c r="P48" s="115" t="s">
        <v>141</v>
      </c>
      <c r="Q48" s="122">
        <f>VLOOKUP($S$44,'Tischplan_20er_1.-6.'!$4:181,6)</f>
        <v>4</v>
      </c>
      <c r="R48" s="122">
        <f>VLOOKUP($S$44,'Tischplan_20er_1.-6.'!$4:181,7)</f>
        <v>3</v>
      </c>
      <c r="S48" s="123"/>
      <c r="T48" s="123"/>
      <c r="U48" s="123"/>
      <c r="V48" s="125"/>
      <c r="W48" s="126"/>
      <c r="X48" s="123"/>
      <c r="Y48" s="123"/>
      <c r="Z48" s="123"/>
      <c r="AA48" s="125"/>
      <c r="AB48" s="211"/>
    </row>
    <row r="49" spans="1:28" ht="13.5" customHeight="1" thickBot="1" x14ac:dyDescent="0.25">
      <c r="A49" s="162" t="s">
        <v>142</v>
      </c>
      <c r="B49" s="163">
        <f>VLOOKUP($D$44,'Tischplan_20er_1.-6.'!$4:181,8)</f>
        <v>3</v>
      </c>
      <c r="C49" s="163">
        <f>VLOOKUP($D$44,'Tischplan_20er_1.-6.'!$4:181,9)</f>
        <v>4</v>
      </c>
      <c r="D49" s="164"/>
      <c r="E49" s="164"/>
      <c r="F49" s="165"/>
      <c r="G49" s="166"/>
      <c r="H49" s="167"/>
      <c r="I49" s="164"/>
      <c r="J49" s="164"/>
      <c r="K49" s="164"/>
      <c r="L49" s="168"/>
      <c r="M49" s="211"/>
      <c r="N49" s="206"/>
      <c r="P49" s="162" t="s">
        <v>142</v>
      </c>
      <c r="Q49" s="169">
        <f>VLOOKUP($S$44,'Tischplan_20er_1.-6.'!$4:181,8)</f>
        <v>4</v>
      </c>
      <c r="R49" s="169">
        <f>VLOOKUP($S$44,'Tischplan_20er_1.-6.'!$4:181,9)</f>
        <v>4</v>
      </c>
      <c r="S49" s="170"/>
      <c r="T49" s="170"/>
      <c r="U49" s="170"/>
      <c r="V49" s="166"/>
      <c r="W49" s="171"/>
      <c r="X49" s="170"/>
      <c r="Y49" s="170"/>
      <c r="Z49" s="170"/>
      <c r="AA49" s="166"/>
      <c r="AB49" s="211"/>
    </row>
    <row r="50" spans="1:28" ht="15.6" customHeight="1" thickBot="1" x14ac:dyDescent="0.25">
      <c r="A50" s="127" t="s">
        <v>152</v>
      </c>
      <c r="B50" s="128"/>
      <c r="C50" s="128"/>
      <c r="D50" s="129"/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127" t="s">
        <v>152</v>
      </c>
      <c r="Q50" s="134"/>
      <c r="R50" s="134"/>
      <c r="S50" s="135"/>
      <c r="T50" s="135"/>
      <c r="U50" s="135"/>
      <c r="V50" s="136"/>
      <c r="W50" s="137"/>
      <c r="X50" s="135"/>
      <c r="Y50" s="135"/>
      <c r="Z50" s="135"/>
      <c r="AA50" s="136"/>
    </row>
    <row r="51" spans="1:28" ht="17.25" thickBot="1" x14ac:dyDescent="0.3">
      <c r="A51" s="108" t="s">
        <v>110</v>
      </c>
      <c r="B51" s="109"/>
      <c r="C51" s="109"/>
      <c r="D51" s="110" t="str">
        <f>D44</f>
        <v>A3</v>
      </c>
      <c r="E51" s="110" t="s">
        <v>111</v>
      </c>
      <c r="F51" s="109"/>
      <c r="G51" s="238"/>
      <c r="H51" s="239"/>
      <c r="I51" s="239"/>
      <c r="J51" s="239"/>
      <c r="K51" s="239"/>
      <c r="L51" s="240"/>
      <c r="M51" s="210" t="s">
        <v>154</v>
      </c>
      <c r="N51" s="206"/>
      <c r="P51" s="108" t="s">
        <v>110</v>
      </c>
      <c r="Q51" s="109"/>
      <c r="R51" s="109"/>
      <c r="S51" s="110" t="str">
        <f>S44</f>
        <v>A4</v>
      </c>
      <c r="T51" s="110" t="s">
        <v>111</v>
      </c>
      <c r="U51" s="109"/>
      <c r="V51" s="238"/>
      <c r="W51" s="238"/>
      <c r="X51" s="238"/>
      <c r="Y51" s="238"/>
      <c r="Z51" s="238"/>
      <c r="AA51" s="241"/>
      <c r="AB51" s="210" t="s">
        <v>154</v>
      </c>
    </row>
    <row r="52" spans="1:28" ht="13.5" customHeight="1" x14ac:dyDescent="0.2">
      <c r="A52" s="138" t="s">
        <v>123</v>
      </c>
      <c r="B52" s="139">
        <f>VLOOKUP($D$44,'Tischplan_20er_1.-6.'!$4:186,10)</f>
        <v>2</v>
      </c>
      <c r="C52" s="139">
        <f>VLOOKUP($D$44,'Tischplan_20er_1.-6.'!$4:186,11)</f>
        <v>2</v>
      </c>
      <c r="D52" s="140"/>
      <c r="E52" s="140"/>
      <c r="F52" s="141"/>
      <c r="G52" s="142" t="s">
        <v>120</v>
      </c>
      <c r="H52" s="143"/>
      <c r="I52" s="140"/>
      <c r="J52" s="140"/>
      <c r="K52" s="140"/>
      <c r="L52" s="142"/>
      <c r="M52" s="211"/>
      <c r="N52" s="207"/>
      <c r="O52" s="144"/>
      <c r="P52" s="138" t="s">
        <v>123</v>
      </c>
      <c r="Q52" s="139">
        <f>VLOOKUP($S$44,'Tischplan_20er_1.-6.'!$4:186,10)</f>
        <v>1</v>
      </c>
      <c r="R52" s="139">
        <f>VLOOKUP($S$44,'Tischplan_20er_1.-6.'!$4:186,11)</f>
        <v>2</v>
      </c>
      <c r="S52" s="140"/>
      <c r="T52" s="140"/>
      <c r="U52" s="140"/>
      <c r="V52" s="142"/>
      <c r="W52" s="143"/>
      <c r="X52" s="140"/>
      <c r="Y52" s="140"/>
      <c r="Z52" s="140"/>
      <c r="AA52" s="142"/>
      <c r="AB52" s="211"/>
    </row>
    <row r="53" spans="1:28" ht="13.5" customHeight="1" x14ac:dyDescent="0.2">
      <c r="A53" s="115" t="s">
        <v>124</v>
      </c>
      <c r="B53" s="122">
        <f>VLOOKUP($D$44,'Tischplan_20er_1.-6.'!$4:186,12)</f>
        <v>4</v>
      </c>
      <c r="C53" s="122">
        <f>VLOOKUP($D$44,'Tischplan_20er_1.-6.'!$4:186,13)</f>
        <v>1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207"/>
      <c r="O53" s="144"/>
      <c r="P53" s="115" t="s">
        <v>124</v>
      </c>
      <c r="Q53" s="122">
        <f>VLOOKUP($S$44,'Tischplan_20er_1.-6.'!$4:186,12)</f>
        <v>3</v>
      </c>
      <c r="R53" s="122">
        <f>VLOOKUP($S$44,'Tischplan_20er_1.-6.'!$4:186,13)</f>
        <v>1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x14ac:dyDescent="0.2">
      <c r="A54" s="115" t="s">
        <v>143</v>
      </c>
      <c r="B54" s="122">
        <f>VLOOKUP($D$44,'Tischplan_20er_1.-6.'!$4:186,14)</f>
        <v>1</v>
      </c>
      <c r="C54" s="122">
        <f>VLOOKUP($D$44,'Tischplan_20er_1.-6.'!$4:186,15)</f>
        <v>4</v>
      </c>
      <c r="D54" s="123"/>
      <c r="E54" s="123"/>
      <c r="F54" s="124"/>
      <c r="G54" s="125"/>
      <c r="H54" s="126"/>
      <c r="I54" s="123"/>
      <c r="J54" s="123"/>
      <c r="K54" s="123"/>
      <c r="L54" s="125"/>
      <c r="M54" s="211"/>
      <c r="N54" s="207"/>
      <c r="O54" s="144"/>
      <c r="P54" s="115" t="s">
        <v>143</v>
      </c>
      <c r="Q54" s="122">
        <f>VLOOKUP($S$44,'Tischplan_20er_1.-6.'!$4:186,14)</f>
        <v>2</v>
      </c>
      <c r="R54" s="122">
        <f>VLOOKUP($S$44,'Tischplan_20er_1.-6.'!$4:186,15)</f>
        <v>4</v>
      </c>
      <c r="S54" s="123"/>
      <c r="T54" s="123"/>
      <c r="U54" s="123"/>
      <c r="V54" s="125"/>
      <c r="W54" s="126"/>
      <c r="X54" s="123"/>
      <c r="Y54" s="123"/>
      <c r="Z54" s="123"/>
      <c r="AA54" s="125"/>
      <c r="AB54" s="211"/>
    </row>
    <row r="55" spans="1:28" ht="13.5" customHeight="1" thickBot="1" x14ac:dyDescent="0.25">
      <c r="A55" s="172" t="s">
        <v>144</v>
      </c>
      <c r="B55" s="169">
        <f>VLOOKUP($D$44,'Tischplan_20er_1.-6.'!$4:186,16)</f>
        <v>3</v>
      </c>
      <c r="C55" s="169">
        <f>VLOOKUP($D$44,'Tischplan_20er_1.-6.'!$4:186,17)</f>
        <v>3</v>
      </c>
      <c r="D55" s="170"/>
      <c r="E55" s="170"/>
      <c r="F55" s="165"/>
      <c r="G55" s="166"/>
      <c r="H55" s="171"/>
      <c r="I55" s="170"/>
      <c r="J55" s="170"/>
      <c r="K55" s="170"/>
      <c r="L55" s="166"/>
      <c r="M55" s="211"/>
      <c r="N55" s="207"/>
      <c r="O55" s="144"/>
      <c r="P55" s="172" t="s">
        <v>144</v>
      </c>
      <c r="Q55" s="169">
        <f>VLOOKUP($S$44,'Tischplan_20er_1.-6.'!$4:186,16)</f>
        <v>4</v>
      </c>
      <c r="R55" s="169">
        <f>VLOOKUP($S$44,'Tischplan_20er_1.-6.'!$4:186,17)</f>
        <v>3</v>
      </c>
      <c r="S55" s="170"/>
      <c r="T55" s="170"/>
      <c r="U55" s="170"/>
      <c r="V55" s="166"/>
      <c r="W55" s="171"/>
      <c r="X55" s="170"/>
      <c r="Y55" s="170"/>
      <c r="Z55" s="170"/>
      <c r="AA55" s="166"/>
      <c r="AB55" s="211"/>
    </row>
    <row r="56" spans="1:28" ht="15.6" customHeight="1" thickBot="1" x14ac:dyDescent="0.25">
      <c r="A56" s="127" t="s">
        <v>125</v>
      </c>
      <c r="B56" s="134"/>
      <c r="C56" s="134"/>
      <c r="D56" s="135"/>
      <c r="E56" s="135"/>
      <c r="F56" s="145"/>
      <c r="G56" s="136"/>
      <c r="H56" s="137"/>
      <c r="I56" s="135"/>
      <c r="J56" s="135"/>
      <c r="K56" s="135"/>
      <c r="L56" s="136"/>
      <c r="N56" s="206"/>
      <c r="P56" s="127" t="s">
        <v>125</v>
      </c>
      <c r="Q56" s="134"/>
      <c r="R56" s="134"/>
      <c r="S56" s="135"/>
      <c r="T56" s="135"/>
      <c r="U56" s="135"/>
      <c r="V56" s="136"/>
      <c r="W56" s="137"/>
      <c r="X56" s="135"/>
      <c r="Y56" s="135"/>
      <c r="Z56" s="135"/>
      <c r="AA56" s="136"/>
    </row>
    <row r="57" spans="1:28" ht="17.25" thickBot="1" x14ac:dyDescent="0.3">
      <c r="A57" s="108" t="s">
        <v>110</v>
      </c>
      <c r="B57" s="109"/>
      <c r="C57" s="109"/>
      <c r="D57" s="110" t="str">
        <f>D44</f>
        <v>A3</v>
      </c>
      <c r="E57" s="110" t="s">
        <v>111</v>
      </c>
      <c r="F57" s="109"/>
      <c r="G57" s="238"/>
      <c r="H57" s="239"/>
      <c r="I57" s="239"/>
      <c r="J57" s="239"/>
      <c r="K57" s="239"/>
      <c r="L57" s="240"/>
      <c r="M57" s="210" t="s">
        <v>154</v>
      </c>
      <c r="N57" s="206"/>
      <c r="P57" s="108" t="s">
        <v>110</v>
      </c>
      <c r="Q57" s="109"/>
      <c r="R57" s="109"/>
      <c r="S57" s="110" t="str">
        <f>S44</f>
        <v>A4</v>
      </c>
      <c r="T57" s="110" t="s">
        <v>111</v>
      </c>
      <c r="U57" s="109"/>
      <c r="V57" s="238"/>
      <c r="W57" s="238"/>
      <c r="X57" s="238"/>
      <c r="Y57" s="238"/>
      <c r="Z57" s="238"/>
      <c r="AA57" s="241"/>
      <c r="AB57" s="210" t="s">
        <v>154</v>
      </c>
    </row>
    <row r="58" spans="1:28" ht="13.5" customHeight="1" x14ac:dyDescent="0.2">
      <c r="A58" s="138" t="s">
        <v>127</v>
      </c>
      <c r="B58" s="139">
        <f>VLOOKUP($D$44,'Tischplan_20er_1.-6.'!$4:191,18)</f>
        <v>1</v>
      </c>
      <c r="C58" s="139">
        <f>VLOOKUP($D$44,'Tischplan_20er_1.-6.'!$4:191,19)</f>
        <v>4</v>
      </c>
      <c r="D58" s="140"/>
      <c r="E58" s="140"/>
      <c r="F58" s="141"/>
      <c r="G58" s="142"/>
      <c r="H58" s="143"/>
      <c r="I58" s="140"/>
      <c r="J58" s="140"/>
      <c r="K58" s="140"/>
      <c r="L58" s="142"/>
      <c r="M58" s="211"/>
      <c r="N58" s="206"/>
      <c r="P58" s="138" t="s">
        <v>127</v>
      </c>
      <c r="Q58" s="139">
        <f>VLOOKUP($S$44,'Tischplan_20er_1.-6.'!$4:191,18)</f>
        <v>2</v>
      </c>
      <c r="R58" s="139">
        <f>VLOOKUP($S$44,'Tischplan_20er_1.-6.'!$4:191,19)</f>
        <v>4</v>
      </c>
      <c r="S58" s="140"/>
      <c r="T58" s="140"/>
      <c r="U58" s="140"/>
      <c r="V58" s="142"/>
      <c r="W58" s="143"/>
      <c r="X58" s="140"/>
      <c r="Y58" s="140"/>
      <c r="Z58" s="140"/>
      <c r="AA58" s="142"/>
      <c r="AB58" s="211"/>
    </row>
    <row r="59" spans="1:28" ht="13.5" customHeight="1" x14ac:dyDescent="0.2">
      <c r="A59" s="115" t="s">
        <v>128</v>
      </c>
      <c r="B59" s="122">
        <f>VLOOKUP($D$44,'Tischplan_20er_1.-6.'!$4:191,20)</f>
        <v>2</v>
      </c>
      <c r="C59" s="122">
        <f>VLOOKUP($D$44,'Tischplan_20er_1.-6.'!$4:191,21)</f>
        <v>3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6"/>
      <c r="P59" s="115" t="s">
        <v>128</v>
      </c>
      <c r="Q59" s="122">
        <f>VLOOKUP($S$44,'Tischplan_20er_1.-6.'!$4:191,20)</f>
        <v>1</v>
      </c>
      <c r="R59" s="122">
        <f>VLOOKUP($S$44,'Tischplan_20er_1.-6.'!$4:191,21)</f>
        <v>3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x14ac:dyDescent="0.2">
      <c r="A60" s="115" t="s">
        <v>145</v>
      </c>
      <c r="B60" s="122">
        <f>VLOOKUP($D$44,'Tischplan_20er_1.-6.'!$4:191,22)</f>
        <v>4</v>
      </c>
      <c r="C60" s="122">
        <f>VLOOKUP($D$44,'Tischplan_20er_1.-6.'!$4:191,23)</f>
        <v>2</v>
      </c>
      <c r="D60" s="123"/>
      <c r="E60" s="123"/>
      <c r="F60" s="124"/>
      <c r="G60" s="125"/>
      <c r="H60" s="126"/>
      <c r="I60" s="123"/>
      <c r="J60" s="123"/>
      <c r="K60" s="123"/>
      <c r="L60" s="125"/>
      <c r="M60" s="211"/>
      <c r="N60" s="206"/>
      <c r="P60" s="115" t="s">
        <v>145</v>
      </c>
      <c r="Q60" s="122">
        <f>VLOOKUP($S$44,'Tischplan_20er_1.-6.'!$4:191,22)</f>
        <v>3</v>
      </c>
      <c r="R60" s="122">
        <f>VLOOKUP($S$44,'Tischplan_20er_1.-6.'!$4:191,23)</f>
        <v>2</v>
      </c>
      <c r="S60" s="123"/>
      <c r="T60" s="123"/>
      <c r="U60" s="123"/>
      <c r="V60" s="125"/>
      <c r="W60" s="126"/>
      <c r="X60" s="123"/>
      <c r="Y60" s="123"/>
      <c r="Z60" s="123"/>
      <c r="AA60" s="125"/>
      <c r="AB60" s="211"/>
    </row>
    <row r="61" spans="1:28" ht="13.5" customHeight="1" thickBot="1" x14ac:dyDescent="0.25">
      <c r="A61" s="172" t="s">
        <v>146</v>
      </c>
      <c r="B61" s="169">
        <f>VLOOKUP($D$44,'Tischplan_20er_1.-6.'!$4:191,24)</f>
        <v>3</v>
      </c>
      <c r="C61" s="169">
        <f>VLOOKUP($D$44,'Tischplan_20er_1.-6.'!$4:191,25)</f>
        <v>1</v>
      </c>
      <c r="D61" s="170"/>
      <c r="E61" s="170"/>
      <c r="F61" s="170"/>
      <c r="G61" s="166"/>
      <c r="H61" s="171"/>
      <c r="I61" s="170"/>
      <c r="J61" s="170"/>
      <c r="K61" s="170"/>
      <c r="L61" s="166"/>
      <c r="M61" s="211"/>
      <c r="N61" s="206"/>
      <c r="P61" s="172" t="s">
        <v>146</v>
      </c>
      <c r="Q61" s="169">
        <f>VLOOKUP($S$44,'Tischplan_20er_1.-6.'!$4:191,24)</f>
        <v>4</v>
      </c>
      <c r="R61" s="169">
        <f>VLOOKUP($S$44,'Tischplan_20er_1.-6.'!$4:191,25)</f>
        <v>1</v>
      </c>
      <c r="S61" s="170"/>
      <c r="T61" s="170"/>
      <c r="U61" s="170"/>
      <c r="V61" s="166"/>
      <c r="W61" s="171"/>
      <c r="X61" s="170"/>
      <c r="Y61" s="170"/>
      <c r="Z61" s="170"/>
      <c r="AA61" s="166"/>
      <c r="AB61" s="211"/>
    </row>
    <row r="62" spans="1:28" ht="15.6" customHeight="1" thickBot="1" x14ac:dyDescent="0.25">
      <c r="A62" s="127" t="s">
        <v>129</v>
      </c>
      <c r="B62" s="134"/>
      <c r="C62" s="134"/>
      <c r="D62" s="135"/>
      <c r="E62" s="135"/>
      <c r="F62" s="135"/>
      <c r="G62" s="136"/>
      <c r="H62" s="137"/>
      <c r="I62" s="135"/>
      <c r="J62" s="135"/>
      <c r="K62" s="135"/>
      <c r="L62" s="136"/>
      <c r="N62" s="206"/>
      <c r="P62" s="127" t="s">
        <v>129</v>
      </c>
      <c r="Q62" s="134"/>
      <c r="R62" s="134"/>
      <c r="S62" s="135"/>
      <c r="T62" s="135"/>
      <c r="U62" s="135"/>
      <c r="V62" s="136"/>
      <c r="W62" s="137"/>
      <c r="X62" s="135"/>
      <c r="Y62" s="135"/>
      <c r="Z62" s="135"/>
      <c r="AA62" s="136"/>
    </row>
    <row r="63" spans="1:28" ht="6.75" customHeight="1" x14ac:dyDescent="0.2">
      <c r="A63" s="173"/>
      <c r="B63" s="174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N63" s="206"/>
      <c r="P63" s="173"/>
      <c r="Q63" s="174"/>
      <c r="R63" s="174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8" ht="6.75" customHeight="1" thickBot="1" x14ac:dyDescent="0.25">
      <c r="A64" s="175"/>
      <c r="B64" s="176"/>
      <c r="C64" s="176"/>
      <c r="D64" s="175"/>
      <c r="E64" s="175"/>
      <c r="F64" s="175"/>
      <c r="G64" s="175"/>
      <c r="H64" s="175"/>
      <c r="I64" s="175"/>
      <c r="J64" s="175"/>
      <c r="K64" s="175"/>
      <c r="L64" s="175"/>
      <c r="N64" s="206"/>
      <c r="P64" s="175"/>
      <c r="Q64" s="176"/>
      <c r="R64" s="176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31" ht="16.5" thickBot="1" x14ac:dyDescent="0.3">
      <c r="A65" s="108" t="s">
        <v>110</v>
      </c>
      <c r="B65" s="109"/>
      <c r="C65" s="109"/>
      <c r="D65" s="110" t="str">
        <f>D44</f>
        <v>A3</v>
      </c>
      <c r="E65" s="110" t="s">
        <v>111</v>
      </c>
      <c r="F65" s="109"/>
      <c r="G65" s="238"/>
      <c r="H65" s="239"/>
      <c r="I65" s="239"/>
      <c r="J65" s="239"/>
      <c r="K65" s="239"/>
      <c r="L65" s="240"/>
      <c r="N65" s="206"/>
      <c r="P65" s="108" t="s">
        <v>110</v>
      </c>
      <c r="Q65" s="109"/>
      <c r="R65" s="109"/>
      <c r="S65" s="110" t="str">
        <f>S44</f>
        <v>A4</v>
      </c>
      <c r="T65" s="110" t="s">
        <v>111</v>
      </c>
      <c r="U65" s="109"/>
      <c r="V65" s="238"/>
      <c r="W65" s="238"/>
      <c r="X65" s="238"/>
      <c r="Y65" s="238"/>
      <c r="Z65" s="238"/>
      <c r="AA65" s="241"/>
    </row>
    <row r="66" spans="1:31" ht="14.25" customHeight="1" thickBot="1" x14ac:dyDescent="0.25">
      <c r="A66" s="143" t="s">
        <v>112</v>
      </c>
      <c r="B66" s="177" t="s">
        <v>113</v>
      </c>
      <c r="C66" s="177" t="s">
        <v>27</v>
      </c>
      <c r="D66" s="177" t="s">
        <v>114</v>
      </c>
      <c r="E66" s="177" t="s">
        <v>115</v>
      </c>
      <c r="F66" s="177" t="s">
        <v>116</v>
      </c>
      <c r="G66" s="178" t="s">
        <v>117</v>
      </c>
      <c r="H66" s="242" t="s">
        <v>118</v>
      </c>
      <c r="I66" s="243"/>
      <c r="J66" s="243"/>
      <c r="K66" s="243"/>
      <c r="L66" s="244"/>
      <c r="M66" s="210" t="s">
        <v>154</v>
      </c>
      <c r="N66" s="205"/>
      <c r="P66" s="143" t="s">
        <v>112</v>
      </c>
      <c r="Q66" s="177" t="s">
        <v>113</v>
      </c>
      <c r="R66" s="177" t="s">
        <v>27</v>
      </c>
      <c r="S66" s="177" t="s">
        <v>114</v>
      </c>
      <c r="T66" s="177" t="s">
        <v>115</v>
      </c>
      <c r="U66" s="177" t="s">
        <v>116</v>
      </c>
      <c r="V66" s="178" t="s">
        <v>117</v>
      </c>
      <c r="W66" s="242" t="s">
        <v>118</v>
      </c>
      <c r="X66" s="243"/>
      <c r="Y66" s="243"/>
      <c r="Z66" s="243"/>
      <c r="AA66" s="244"/>
      <c r="AB66" s="210" t="s">
        <v>154</v>
      </c>
    </row>
    <row r="67" spans="1:31" ht="13.5" customHeight="1" x14ac:dyDescent="0.2">
      <c r="A67" s="138" t="s">
        <v>131</v>
      </c>
      <c r="B67" s="139">
        <f>VLOOKUP($D$44,'Tischplan_20er_1.-6.'!$4:198,26)</f>
        <v>4</v>
      </c>
      <c r="C67" s="139">
        <f>VLOOKUP($D$44,'Tischplan_20er_1.-6.'!$4:198,27)</f>
        <v>3</v>
      </c>
      <c r="D67" s="140"/>
      <c r="E67" s="140"/>
      <c r="F67" s="140"/>
      <c r="G67" s="142"/>
      <c r="H67" s="143"/>
      <c r="I67" s="140"/>
      <c r="J67" s="140"/>
      <c r="K67" s="140"/>
      <c r="L67" s="142"/>
      <c r="M67" s="211"/>
      <c r="N67" s="206"/>
      <c r="P67" s="138" t="s">
        <v>131</v>
      </c>
      <c r="Q67" s="139">
        <f>VLOOKUP($S$44,'Tischplan_20er_1.-6.'!$4:198,26)</f>
        <v>3</v>
      </c>
      <c r="R67" s="139">
        <f>VLOOKUP($S$44,'Tischplan_20er_1.-6.'!$4:198,27)</f>
        <v>3</v>
      </c>
      <c r="S67" s="140"/>
      <c r="T67" s="140"/>
      <c r="U67" s="140"/>
      <c r="V67" s="142"/>
      <c r="W67" s="143"/>
      <c r="X67" s="140"/>
      <c r="Y67" s="140"/>
      <c r="Z67" s="140"/>
      <c r="AA67" s="142"/>
      <c r="AB67" s="211"/>
    </row>
    <row r="68" spans="1:31" ht="13.5" customHeight="1" x14ac:dyDescent="0.2">
      <c r="A68" s="115" t="s">
        <v>132</v>
      </c>
      <c r="B68" s="122">
        <f>VLOOKUP($D$44,'Tischplan_20er_1.-6.'!$4:198,28)</f>
        <v>1</v>
      </c>
      <c r="C68" s="122">
        <f>VLOOKUP($D$44,'Tischplan_20er_1.-6.'!$4:198,29)</f>
        <v>4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N68" s="206"/>
      <c r="P68" s="115" t="s">
        <v>132</v>
      </c>
      <c r="Q68" s="122">
        <f>VLOOKUP($S$44,'Tischplan_20er_1.-6.'!$4:198,28)</f>
        <v>2</v>
      </c>
      <c r="R68" s="122">
        <f>VLOOKUP($S$44,'Tischplan_20er_1.-6.'!$4:198,29)</f>
        <v>4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31" ht="13.5" customHeight="1" x14ac:dyDescent="0.2">
      <c r="A69" s="115" t="s">
        <v>147</v>
      </c>
      <c r="B69" s="122">
        <f>VLOOKUP($D$44,'Tischplan_20er_1.-6.'!$4:198,30)</f>
        <v>2</v>
      </c>
      <c r="C69" s="122">
        <f>VLOOKUP($D$44,'Tischplan_20er_1.-6.'!$4:198,31)</f>
        <v>1</v>
      </c>
      <c r="D69" s="123"/>
      <c r="E69" s="123"/>
      <c r="F69" s="123"/>
      <c r="G69" s="125"/>
      <c r="H69" s="126"/>
      <c r="I69" s="123"/>
      <c r="J69" s="123"/>
      <c r="K69" s="123"/>
      <c r="L69" s="125"/>
      <c r="M69" s="211"/>
      <c r="N69" s="206"/>
      <c r="P69" s="115" t="s">
        <v>147</v>
      </c>
      <c r="Q69" s="122">
        <f>VLOOKUP($S$44,'Tischplan_20er_1.-6.'!$4:198,30)</f>
        <v>1</v>
      </c>
      <c r="R69" s="122">
        <f>VLOOKUP($S$44,'Tischplan_20er_1.-6.'!$4:198,31)</f>
        <v>1</v>
      </c>
      <c r="S69" s="123"/>
      <c r="T69" s="123"/>
      <c r="U69" s="123"/>
      <c r="V69" s="125"/>
      <c r="W69" s="126"/>
      <c r="X69" s="123"/>
      <c r="Y69" s="123"/>
      <c r="Z69" s="123"/>
      <c r="AA69" s="125"/>
      <c r="AB69" s="211"/>
    </row>
    <row r="70" spans="1:31" ht="13.5" customHeight="1" thickBot="1" x14ac:dyDescent="0.25">
      <c r="A70" s="172" t="s">
        <v>148</v>
      </c>
      <c r="B70" s="169">
        <f>VLOOKUP($D$44,'Tischplan_20er_1.-6.'!$4:198,32)</f>
        <v>3</v>
      </c>
      <c r="C70" s="169">
        <f>VLOOKUP($D$44,'Tischplan_20er_1.-6.'!$4:198,33)</f>
        <v>2</v>
      </c>
      <c r="D70" s="170"/>
      <c r="E70" s="170"/>
      <c r="F70" s="165"/>
      <c r="G70" s="166"/>
      <c r="H70" s="171"/>
      <c r="I70" s="170"/>
      <c r="J70" s="170"/>
      <c r="K70" s="170"/>
      <c r="L70" s="166"/>
      <c r="M70" s="211"/>
      <c r="N70" s="206"/>
      <c r="P70" s="172" t="s">
        <v>148</v>
      </c>
      <c r="Q70" s="169">
        <f>VLOOKUP($S$44,'Tischplan_20er_1.-6.'!$4:198,32)</f>
        <v>4</v>
      </c>
      <c r="R70" s="169">
        <f>VLOOKUP($S$44,'Tischplan_20er_1.-6.'!$4:198,33)</f>
        <v>2</v>
      </c>
      <c r="S70" s="170"/>
      <c r="T70" s="170"/>
      <c r="U70" s="170"/>
      <c r="V70" s="166"/>
      <c r="W70" s="171"/>
      <c r="X70" s="170"/>
      <c r="Y70" s="170"/>
      <c r="Z70" s="170"/>
      <c r="AA70" s="166"/>
      <c r="AB70" s="211"/>
    </row>
    <row r="71" spans="1:31" ht="15.6" customHeight="1" thickBot="1" x14ac:dyDescent="0.25">
      <c r="A71" s="127" t="s">
        <v>133</v>
      </c>
      <c r="B71" s="134"/>
      <c r="C71" s="134"/>
      <c r="D71" s="135"/>
      <c r="E71" s="135"/>
      <c r="F71" s="145"/>
      <c r="G71" s="136"/>
      <c r="H71" s="137"/>
      <c r="I71" s="135"/>
      <c r="J71" s="135"/>
      <c r="K71" s="135"/>
      <c r="L71" s="136"/>
      <c r="N71" s="206"/>
      <c r="P71" s="127" t="s">
        <v>133</v>
      </c>
      <c r="Q71" s="134"/>
      <c r="R71" s="134"/>
      <c r="S71" s="135"/>
      <c r="T71" s="135"/>
      <c r="U71" s="135"/>
      <c r="V71" s="136"/>
      <c r="W71" s="137"/>
      <c r="X71" s="135"/>
      <c r="Y71" s="135"/>
      <c r="Z71" s="135"/>
      <c r="AA71" s="136"/>
    </row>
    <row r="72" spans="1:31" ht="17.25" thickBot="1" x14ac:dyDescent="0.3">
      <c r="A72" s="108" t="s">
        <v>110</v>
      </c>
      <c r="B72" s="109"/>
      <c r="C72" s="109"/>
      <c r="D72" s="110" t="str">
        <f>D44</f>
        <v>A3</v>
      </c>
      <c r="E72" s="110" t="s">
        <v>111</v>
      </c>
      <c r="F72" s="109"/>
      <c r="G72" s="238"/>
      <c r="H72" s="239"/>
      <c r="I72" s="239"/>
      <c r="J72" s="239"/>
      <c r="K72" s="239"/>
      <c r="L72" s="240"/>
      <c r="M72" s="210" t="s">
        <v>154</v>
      </c>
      <c r="N72" s="206"/>
      <c r="P72" s="108" t="s">
        <v>110</v>
      </c>
      <c r="Q72" s="109"/>
      <c r="R72" s="109"/>
      <c r="S72" s="110" t="str">
        <f>S44</f>
        <v>A4</v>
      </c>
      <c r="T72" s="110" t="s">
        <v>111</v>
      </c>
      <c r="U72" s="109"/>
      <c r="V72" s="238"/>
      <c r="W72" s="238"/>
      <c r="X72" s="238"/>
      <c r="Y72" s="238"/>
      <c r="Z72" s="238"/>
      <c r="AA72" s="241"/>
      <c r="AB72" s="210" t="s">
        <v>154</v>
      </c>
    </row>
    <row r="73" spans="1:31" ht="13.5" customHeight="1" x14ac:dyDescent="0.2">
      <c r="A73" s="188" t="s">
        <v>135</v>
      </c>
      <c r="B73" s="189">
        <f>VLOOKUP($D$44,'Tischplan_20er_1.-6.'!$4:198,34)</f>
        <v>3</v>
      </c>
      <c r="C73" s="189">
        <f>VLOOKUP($D$44,'Tischplan_20er_1.-6.'!$4:198,35)</f>
        <v>1</v>
      </c>
      <c r="D73" s="140"/>
      <c r="E73" s="140"/>
      <c r="F73" s="141"/>
      <c r="G73" s="142"/>
      <c r="H73" s="143"/>
      <c r="I73" s="140"/>
      <c r="J73" s="140"/>
      <c r="K73" s="140"/>
      <c r="L73" s="142"/>
      <c r="M73" s="211"/>
      <c r="N73" s="206"/>
      <c r="O73" s="144"/>
      <c r="P73" s="188" t="s">
        <v>135</v>
      </c>
      <c r="Q73" s="189">
        <f>VLOOKUP($S$44,'Tischplan_20er_1.-6.'!$4:198,34)</f>
        <v>4</v>
      </c>
      <c r="R73" s="189">
        <f>VLOOKUP($S$44,'Tischplan_20er_1.-6.'!$4:198,35)</f>
        <v>1</v>
      </c>
      <c r="S73" s="140"/>
      <c r="T73" s="140"/>
      <c r="U73" s="140"/>
      <c r="V73" s="142"/>
      <c r="W73" s="143"/>
      <c r="X73" s="140"/>
      <c r="Y73" s="140"/>
      <c r="Z73" s="140"/>
      <c r="AA73" s="142"/>
      <c r="AB73" s="211"/>
      <c r="AC73" s="273" t="s">
        <v>158</v>
      </c>
      <c r="AD73" s="274"/>
      <c r="AE73" s="274"/>
    </row>
    <row r="74" spans="1:31" ht="13.5" customHeight="1" x14ac:dyDescent="0.2">
      <c r="A74" s="190" t="s">
        <v>149</v>
      </c>
      <c r="B74" s="191">
        <f>VLOOKUP($D$44,'Tischplan_20er_1.-6.'!$4:198,36)</f>
        <v>3</v>
      </c>
      <c r="C74" s="191">
        <f>VLOOKUP($D$44,'Tischplan_20er_1.-6.'!$4:198,37)</f>
        <v>2</v>
      </c>
      <c r="D74" s="123"/>
      <c r="E74" s="123"/>
      <c r="F74" s="124"/>
      <c r="G74" s="125"/>
      <c r="H74" s="126"/>
      <c r="I74" s="123"/>
      <c r="J74" s="123"/>
      <c r="K74" s="123"/>
      <c r="L74" s="125"/>
      <c r="M74" s="211"/>
      <c r="N74" s="206"/>
      <c r="O74" s="144"/>
      <c r="P74" s="190" t="s">
        <v>149</v>
      </c>
      <c r="Q74" s="191">
        <f>VLOOKUP($S$44,'Tischplan_20er_1.-6.'!$4:198,36)</f>
        <v>4</v>
      </c>
      <c r="R74" s="191">
        <f>VLOOKUP($S$44,'Tischplan_20er_1.-6.'!$4:198,37)</f>
        <v>2</v>
      </c>
      <c r="S74" s="123"/>
      <c r="T74" s="123"/>
      <c r="U74" s="123"/>
      <c r="V74" s="125"/>
      <c r="W74" s="126"/>
      <c r="X74" s="123"/>
      <c r="Y74" s="123"/>
      <c r="Z74" s="123"/>
      <c r="AA74" s="125"/>
      <c r="AB74" s="211"/>
      <c r="AC74" s="275"/>
      <c r="AD74" s="275"/>
      <c r="AE74" s="275"/>
    </row>
    <row r="75" spans="1:31" ht="13.5" customHeight="1" x14ac:dyDescent="0.2">
      <c r="A75" s="194"/>
      <c r="B75" s="195"/>
      <c r="C75" s="195"/>
      <c r="D75" s="123"/>
      <c r="E75" s="123"/>
      <c r="F75" s="124"/>
      <c r="G75" s="125"/>
      <c r="H75" s="126"/>
      <c r="I75" s="123"/>
      <c r="J75" s="123"/>
      <c r="K75" s="123"/>
      <c r="L75" s="125"/>
      <c r="M75" s="211"/>
      <c r="N75" s="206"/>
      <c r="O75" s="144"/>
      <c r="P75" s="194"/>
      <c r="Q75" s="195"/>
      <c r="R75" s="195"/>
      <c r="S75" s="123"/>
      <c r="T75" s="123"/>
      <c r="U75" s="123"/>
      <c r="V75" s="125"/>
      <c r="W75" s="126"/>
      <c r="X75" s="123"/>
      <c r="Y75" s="123"/>
      <c r="Z75" s="123"/>
      <c r="AA75" s="125"/>
      <c r="AB75" s="211"/>
      <c r="AC75" s="275"/>
      <c r="AD75" s="275"/>
      <c r="AE75" s="275"/>
    </row>
    <row r="76" spans="1:31" ht="13.5" customHeight="1" thickBot="1" x14ac:dyDescent="0.25">
      <c r="A76" s="196"/>
      <c r="B76" s="197"/>
      <c r="C76" s="197"/>
      <c r="D76" s="170"/>
      <c r="E76" s="170"/>
      <c r="F76" s="165"/>
      <c r="G76" s="166"/>
      <c r="H76" s="171"/>
      <c r="I76" s="170"/>
      <c r="J76" s="170"/>
      <c r="K76" s="170"/>
      <c r="L76" s="166"/>
      <c r="M76" s="211"/>
      <c r="N76" s="206"/>
      <c r="O76" s="144"/>
      <c r="P76" s="196"/>
      <c r="Q76" s="197"/>
      <c r="R76" s="197"/>
      <c r="S76" s="170"/>
      <c r="T76" s="170"/>
      <c r="U76" s="170"/>
      <c r="V76" s="166"/>
      <c r="W76" s="171"/>
      <c r="X76" s="170"/>
      <c r="Y76" s="170"/>
      <c r="Z76" s="170"/>
      <c r="AA76" s="166"/>
      <c r="AB76" s="211"/>
      <c r="AC76" s="275"/>
      <c r="AD76" s="275"/>
      <c r="AE76" s="275"/>
    </row>
    <row r="77" spans="1:31" ht="15.6" customHeight="1" thickBot="1" x14ac:dyDescent="0.25">
      <c r="A77" s="127" t="s">
        <v>136</v>
      </c>
      <c r="B77" s="135"/>
      <c r="C77" s="135"/>
      <c r="D77" s="135"/>
      <c r="E77" s="135"/>
      <c r="F77" s="145"/>
      <c r="G77" s="136"/>
      <c r="H77" s="137"/>
      <c r="I77" s="135"/>
      <c r="J77" s="135"/>
      <c r="K77" s="135"/>
      <c r="L77" s="136"/>
      <c r="N77" s="206"/>
      <c r="P77" s="127" t="s">
        <v>136</v>
      </c>
      <c r="Q77" s="135"/>
      <c r="R77" s="135"/>
      <c r="S77" s="135"/>
      <c r="T77" s="135"/>
      <c r="U77" s="135"/>
      <c r="V77" s="136"/>
      <c r="W77" s="137"/>
      <c r="X77" s="135"/>
      <c r="Y77" s="135"/>
      <c r="Z77" s="135"/>
      <c r="AA77" s="136"/>
      <c r="AC77" s="275"/>
      <c r="AD77" s="275"/>
      <c r="AE77" s="275"/>
    </row>
    <row r="78" spans="1:31" ht="17.25" thickBot="1" x14ac:dyDescent="0.3">
      <c r="A78" s="108" t="s">
        <v>110</v>
      </c>
      <c r="B78" s="111"/>
      <c r="C78" s="111"/>
      <c r="D78" s="110" t="str">
        <f>D44</f>
        <v>A3</v>
      </c>
      <c r="E78" s="110" t="s">
        <v>111</v>
      </c>
      <c r="F78" s="109"/>
      <c r="G78" s="238"/>
      <c r="H78" s="239"/>
      <c r="I78" s="239"/>
      <c r="J78" s="239"/>
      <c r="K78" s="239"/>
      <c r="L78" s="240"/>
      <c r="M78" s="210" t="s">
        <v>154</v>
      </c>
      <c r="N78" s="206"/>
      <c r="P78" s="108" t="s">
        <v>110</v>
      </c>
      <c r="Q78" s="111"/>
      <c r="R78" s="111"/>
      <c r="S78" s="110" t="str">
        <f>S44</f>
        <v>A4</v>
      </c>
      <c r="T78" s="110" t="s">
        <v>111</v>
      </c>
      <c r="U78" s="109"/>
      <c r="V78" s="238"/>
      <c r="W78" s="238"/>
      <c r="X78" s="238"/>
      <c r="Y78" s="238"/>
      <c r="Z78" s="238"/>
      <c r="AA78" s="241"/>
      <c r="AB78" s="210" t="s">
        <v>154</v>
      </c>
      <c r="AC78" s="275"/>
      <c r="AD78" s="275"/>
      <c r="AE78" s="275"/>
    </row>
    <row r="79" spans="1:31" ht="13.5" customHeight="1" x14ac:dyDescent="0.2">
      <c r="A79" s="198"/>
      <c r="B79" s="199"/>
      <c r="C79" s="199"/>
      <c r="D79" s="140"/>
      <c r="E79" s="140"/>
      <c r="F79" s="140"/>
      <c r="G79" s="142"/>
      <c r="H79" s="143"/>
      <c r="I79" s="140"/>
      <c r="J79" s="140"/>
      <c r="K79" s="140"/>
      <c r="L79" s="142"/>
      <c r="M79" s="211"/>
      <c r="N79" s="207"/>
      <c r="P79" s="198"/>
      <c r="Q79" s="199"/>
      <c r="R79" s="199"/>
      <c r="S79" s="140"/>
      <c r="T79" s="140"/>
      <c r="U79" s="140"/>
      <c r="V79" s="142"/>
      <c r="W79" s="143"/>
      <c r="X79" s="140"/>
      <c r="Y79" s="140"/>
      <c r="Z79" s="140"/>
      <c r="AA79" s="142"/>
      <c r="AB79" s="211"/>
    </row>
    <row r="80" spans="1:31" ht="13.5" customHeight="1" x14ac:dyDescent="0.2">
      <c r="A80" s="194"/>
      <c r="B80" s="195"/>
      <c r="C80" s="195"/>
      <c r="D80" s="123"/>
      <c r="E80" s="123"/>
      <c r="F80" s="123"/>
      <c r="G80" s="125"/>
      <c r="H80" s="126"/>
      <c r="I80" s="123"/>
      <c r="J80" s="123"/>
      <c r="K80" s="123"/>
      <c r="L80" s="125"/>
      <c r="M80" s="211"/>
      <c r="N80" s="207"/>
      <c r="P80" s="194"/>
      <c r="Q80" s="195"/>
      <c r="R80" s="195"/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x14ac:dyDescent="0.2">
      <c r="A81" s="190" t="s">
        <v>150</v>
      </c>
      <c r="B81" s="191">
        <f>VLOOKUP($D$44,'Tischplan_20er_1.-6.'!$4:198,46)</f>
        <v>1</v>
      </c>
      <c r="C81" s="191">
        <f>VLOOKUP($D$44,'Tischplan_20er_1.-6.'!$4:198,47)</f>
        <v>1</v>
      </c>
      <c r="D81" s="123"/>
      <c r="E81" s="123"/>
      <c r="F81" s="123"/>
      <c r="G81" s="125"/>
      <c r="H81" s="126"/>
      <c r="I81" s="123"/>
      <c r="J81" s="123"/>
      <c r="K81" s="123"/>
      <c r="L81" s="125"/>
      <c r="M81" s="211"/>
      <c r="N81" s="207"/>
      <c r="P81" s="190" t="s">
        <v>150</v>
      </c>
      <c r="Q81" s="191">
        <f>VLOOKUP($S$44,'Tischplan_20er_1.-6.'!$4:198,46)</f>
        <v>4</v>
      </c>
      <c r="R81" s="191">
        <f>VLOOKUP($S$44,'Tischplan_20er_1.-6.'!$4:198,47)</f>
        <v>2</v>
      </c>
      <c r="S81" s="123"/>
      <c r="T81" s="123"/>
      <c r="U81" s="123"/>
      <c r="V81" s="125"/>
      <c r="W81" s="126"/>
      <c r="X81" s="123"/>
      <c r="Y81" s="123"/>
      <c r="Z81" s="123"/>
      <c r="AA81" s="125"/>
      <c r="AB81" s="211"/>
    </row>
    <row r="82" spans="1:28" ht="13.5" customHeight="1" thickBot="1" x14ac:dyDescent="0.25">
      <c r="A82" s="192" t="s">
        <v>151</v>
      </c>
      <c r="B82" s="193">
        <f>VLOOKUP($D$44,'Tischplan_20er_1.-6.'!$4:198,48)</f>
        <v>2</v>
      </c>
      <c r="C82" s="193">
        <f>VLOOKUP($D$44,'Tischplan_20er_1.-6.'!$4:198,49)</f>
        <v>2</v>
      </c>
      <c r="D82" s="170"/>
      <c r="E82" s="170"/>
      <c r="F82" s="170"/>
      <c r="G82" s="166"/>
      <c r="H82" s="171"/>
      <c r="I82" s="170"/>
      <c r="J82" s="170"/>
      <c r="K82" s="170"/>
      <c r="L82" s="166"/>
      <c r="M82" s="211"/>
      <c r="N82" s="207"/>
      <c r="P82" s="192" t="s">
        <v>151</v>
      </c>
      <c r="Q82" s="193">
        <f>VLOOKUP($S$44,'Tischplan_20er_1.-6.'!$4:198,48)</f>
        <v>1</v>
      </c>
      <c r="R82" s="193">
        <f>VLOOKUP($S$44,'Tischplan_20er_1.-6.'!$4:198,49)</f>
        <v>1</v>
      </c>
      <c r="S82" s="170"/>
      <c r="T82" s="170"/>
      <c r="U82" s="170"/>
      <c r="V82" s="166"/>
      <c r="W82" s="171"/>
      <c r="X82" s="170"/>
      <c r="Y82" s="170"/>
      <c r="Z82" s="170"/>
      <c r="AA82" s="166"/>
      <c r="AB82" s="211"/>
    </row>
    <row r="83" spans="1:28" ht="15.6" customHeight="1" thickBot="1" x14ac:dyDescent="0.25">
      <c r="A83" s="127" t="s">
        <v>139</v>
      </c>
      <c r="B83" s="135"/>
      <c r="C83" s="135"/>
      <c r="D83" s="135"/>
      <c r="E83" s="135"/>
      <c r="F83" s="135"/>
      <c r="G83" s="136"/>
      <c r="H83" s="137"/>
      <c r="I83" s="135"/>
      <c r="J83" s="135"/>
      <c r="K83" s="135"/>
      <c r="L83" s="136"/>
      <c r="N83" s="206"/>
      <c r="P83" s="127" t="s">
        <v>139</v>
      </c>
      <c r="Q83" s="135"/>
      <c r="R83" s="135"/>
      <c r="S83" s="135"/>
      <c r="T83" s="135"/>
      <c r="U83" s="135"/>
      <c r="V83" s="136"/>
      <c r="W83" s="137"/>
      <c r="X83" s="135"/>
      <c r="Y83" s="135"/>
      <c r="Z83" s="135"/>
      <c r="AA83" s="136"/>
    </row>
    <row r="84" spans="1:28" ht="6" customHeight="1" thickBot="1" x14ac:dyDescent="0.25">
      <c r="N84" s="206"/>
    </row>
    <row r="85" spans="1:28" ht="18" customHeight="1" thickBot="1" x14ac:dyDescent="0.3">
      <c r="A85" s="156" t="s">
        <v>140</v>
      </c>
      <c r="B85" s="129"/>
      <c r="C85" s="129"/>
      <c r="D85" s="129"/>
      <c r="E85" s="129"/>
      <c r="F85" s="129"/>
      <c r="G85" s="131"/>
      <c r="H85" s="112"/>
      <c r="I85" s="129"/>
      <c r="J85" s="129"/>
      <c r="K85" s="129"/>
      <c r="L85" s="131"/>
      <c r="N85" s="206"/>
      <c r="P85" s="156" t="s">
        <v>140</v>
      </c>
      <c r="Q85" s="129"/>
      <c r="R85" s="129"/>
      <c r="S85" s="129"/>
      <c r="T85" s="129"/>
      <c r="U85" s="129"/>
      <c r="V85" s="131"/>
      <c r="W85" s="112"/>
      <c r="X85" s="129"/>
      <c r="Y85" s="129"/>
      <c r="Z85" s="129"/>
      <c r="AA85" s="131"/>
    </row>
  </sheetData>
  <sheetProtection sheet="1" objects="1" scenarios="1"/>
  <mergeCells count="34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4:L44"/>
    <mergeCell ref="V44:AA44"/>
    <mergeCell ref="AC30:AE35"/>
    <mergeCell ref="AC73:AE78"/>
    <mergeCell ref="G78:L78"/>
    <mergeCell ref="V78:AA78"/>
    <mergeCell ref="G65:L65"/>
    <mergeCell ref="V65:AA65"/>
    <mergeCell ref="H66:L66"/>
    <mergeCell ref="W66:AA66"/>
    <mergeCell ref="G72:L72"/>
    <mergeCell ref="V72:AA72"/>
    <mergeCell ref="H45:L45"/>
    <mergeCell ref="W45:AA45"/>
    <mergeCell ref="G51:L51"/>
    <mergeCell ref="V51:AA51"/>
    <mergeCell ref="G57:L57"/>
    <mergeCell ref="V57:AA57"/>
  </mergeCells>
  <pageMargins left="0.59055118110236227" right="0" top="0.19685039370078741" bottom="0" header="0" footer="0"/>
  <pageSetup paperSize="9" scale="98" fitToHeight="2" orientation="landscape" horizontalDpi="4294967293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BE69-0803-462C-8B13-EA588F6D99CB}">
  <sheetPr>
    <tabColor rgb="FF0070C0"/>
    <pageSetUpPr fitToPage="1"/>
  </sheetPr>
  <dimension ref="A1:AE85"/>
  <sheetViews>
    <sheetView workbookViewId="0">
      <selection activeCell="M1" sqref="M1"/>
    </sheetView>
  </sheetViews>
  <sheetFormatPr baseColWidth="10" defaultRowHeight="12.75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7" width="5.710937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109"/>
      <c r="C1" s="109"/>
      <c r="D1" s="110" t="str">
        <f>M1&amp;O1-1</f>
        <v>A1</v>
      </c>
      <c r="E1" s="110" t="s">
        <v>111</v>
      </c>
      <c r="F1" s="109"/>
      <c r="G1" s="238"/>
      <c r="H1" s="239"/>
      <c r="I1" s="239"/>
      <c r="J1" s="239"/>
      <c r="K1" s="239"/>
      <c r="L1" s="240"/>
      <c r="M1" s="201" t="s">
        <v>109</v>
      </c>
      <c r="N1" s="204"/>
      <c r="O1" s="106">
        <v>2</v>
      </c>
      <c r="P1" s="108" t="s">
        <v>110</v>
      </c>
      <c r="Q1" s="109"/>
      <c r="R1" s="109"/>
      <c r="S1" s="110" t="str">
        <f>M1&amp;O1</f>
        <v>A2</v>
      </c>
      <c r="T1" s="110" t="s">
        <v>111</v>
      </c>
      <c r="U1" s="109"/>
      <c r="V1" s="238"/>
      <c r="W1" s="238"/>
      <c r="X1" s="238"/>
      <c r="Y1" s="238"/>
      <c r="Z1" s="238"/>
      <c r="AA1" s="241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5" t="s">
        <v>118</v>
      </c>
      <c r="I2" s="246"/>
      <c r="J2" s="246"/>
      <c r="K2" s="246"/>
      <c r="L2" s="247"/>
      <c r="M2" s="210" t="s">
        <v>154</v>
      </c>
      <c r="N2" s="205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5" t="s">
        <v>118</v>
      </c>
      <c r="X2" s="246"/>
      <c r="Y2" s="246"/>
      <c r="Z2" s="246"/>
      <c r="AA2" s="247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N3" s="206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N4" s="206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/>
      <c r="B6" s="163"/>
      <c r="C6" s="163"/>
      <c r="D6" s="164"/>
      <c r="E6" s="164"/>
      <c r="F6" s="165"/>
      <c r="G6" s="166"/>
      <c r="H6" s="167"/>
      <c r="I6" s="164"/>
      <c r="J6" s="164"/>
      <c r="K6" s="164"/>
      <c r="L6" s="168"/>
      <c r="M6" s="211"/>
      <c r="N6" s="206"/>
      <c r="P6" s="162"/>
      <c r="Q6" s="169"/>
      <c r="R6" s="169"/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M7" s="161"/>
      <c r="N7" s="206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109"/>
      <c r="C8" s="109"/>
      <c r="D8" s="110" t="str">
        <f>D1</f>
        <v>A1</v>
      </c>
      <c r="E8" s="110" t="s">
        <v>111</v>
      </c>
      <c r="F8" s="109"/>
      <c r="G8" s="238"/>
      <c r="H8" s="239"/>
      <c r="I8" s="239"/>
      <c r="J8" s="239"/>
      <c r="K8" s="239"/>
      <c r="L8" s="240"/>
      <c r="M8" s="210" t="s">
        <v>154</v>
      </c>
      <c r="N8" s="206"/>
      <c r="P8" s="108" t="s">
        <v>110</v>
      </c>
      <c r="Q8" s="109"/>
      <c r="R8" s="109"/>
      <c r="S8" s="110" t="str">
        <f>S1</f>
        <v>A2</v>
      </c>
      <c r="T8" s="110" t="s">
        <v>111</v>
      </c>
      <c r="U8" s="109"/>
      <c r="V8" s="238"/>
      <c r="W8" s="238"/>
      <c r="X8" s="238"/>
      <c r="Y8" s="238"/>
      <c r="Z8" s="238"/>
      <c r="AA8" s="241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4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207"/>
      <c r="O9" s="144"/>
      <c r="P9" s="138" t="s">
        <v>123</v>
      </c>
      <c r="Q9" s="139">
        <f>VLOOKUP($S$1,'Tischplan_20er_1.-6.'!$4:144,10)</f>
        <v>3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2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207"/>
      <c r="O10" s="144"/>
      <c r="P10" s="115" t="s">
        <v>124</v>
      </c>
      <c r="Q10" s="122">
        <f>VLOOKUP($S$1,'Tischplan_20er_1.-6.'!$4:144,12)</f>
        <v>1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3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207"/>
      <c r="O11" s="144"/>
      <c r="P11" s="115" t="s">
        <v>143</v>
      </c>
      <c r="Q11" s="122">
        <f>VLOOKUP($S$1,'Tischplan_20er_1.-6.'!$4:144,14)</f>
        <v>4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/>
      <c r="B12" s="169"/>
      <c r="C12" s="169"/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207"/>
      <c r="O12" s="144"/>
      <c r="P12" s="172"/>
      <c r="Q12" s="169"/>
      <c r="R12" s="169"/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N13" s="20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109"/>
      <c r="C14" s="109"/>
      <c r="D14" s="110" t="str">
        <f>D1</f>
        <v>A1</v>
      </c>
      <c r="E14" s="110" t="s">
        <v>111</v>
      </c>
      <c r="F14" s="109"/>
      <c r="G14" s="238"/>
      <c r="H14" s="239"/>
      <c r="I14" s="239"/>
      <c r="J14" s="239"/>
      <c r="K14" s="239"/>
      <c r="L14" s="240"/>
      <c r="M14" s="210" t="s">
        <v>154</v>
      </c>
      <c r="N14" s="206"/>
      <c r="P14" s="108" t="s">
        <v>110</v>
      </c>
      <c r="Q14" s="109"/>
      <c r="R14" s="109"/>
      <c r="S14" s="110" t="str">
        <f>S1</f>
        <v>A2</v>
      </c>
      <c r="T14" s="110" t="s">
        <v>111</v>
      </c>
      <c r="U14" s="109"/>
      <c r="V14" s="238"/>
      <c r="W14" s="238"/>
      <c r="X14" s="238"/>
      <c r="Y14" s="238"/>
      <c r="Z14" s="238"/>
      <c r="AA14" s="241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3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N15" s="206"/>
      <c r="P15" s="138" t="s">
        <v>127</v>
      </c>
      <c r="Q15" s="139">
        <f>VLOOKUP($S$1,'Tischplan_20er_1.-6.'!$4:149,18)</f>
        <v>4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4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N16" s="206"/>
      <c r="P16" s="115" t="s">
        <v>128</v>
      </c>
      <c r="Q16" s="122">
        <f>VLOOKUP($S$1,'Tischplan_20er_1.-6.'!$4:149,20)</f>
        <v>3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31" ht="13.5" customHeight="1" x14ac:dyDescent="0.2">
      <c r="A17" s="115" t="s">
        <v>145</v>
      </c>
      <c r="B17" s="122">
        <f>VLOOKUP($D$1,'Tischplan_20er_1.-6.'!$4:149,22)</f>
        <v>2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N17" s="206"/>
      <c r="P17" s="115" t="s">
        <v>145</v>
      </c>
      <c r="Q17" s="122">
        <f>VLOOKUP($S$1,'Tischplan_20er_1.-6.'!$4:149,22)</f>
        <v>1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31" ht="13.5" customHeight="1" thickBot="1" x14ac:dyDescent="0.25">
      <c r="A18" s="172"/>
      <c r="B18" s="169"/>
      <c r="C18" s="169"/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N18" s="206"/>
      <c r="P18" s="172"/>
      <c r="Q18" s="169"/>
      <c r="R18" s="169"/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31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31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N20" s="206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31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N21" s="206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31" ht="16.5" thickBot="1" x14ac:dyDescent="0.3">
      <c r="A22" s="108" t="s">
        <v>110</v>
      </c>
      <c r="B22" s="109"/>
      <c r="C22" s="109"/>
      <c r="D22" s="110" t="str">
        <f>D1</f>
        <v>A1</v>
      </c>
      <c r="E22" s="110" t="s">
        <v>111</v>
      </c>
      <c r="F22" s="109"/>
      <c r="G22" s="238"/>
      <c r="H22" s="239"/>
      <c r="I22" s="239"/>
      <c r="J22" s="239"/>
      <c r="K22" s="239"/>
      <c r="L22" s="240"/>
      <c r="N22" s="206"/>
      <c r="P22" s="108" t="s">
        <v>110</v>
      </c>
      <c r="Q22" s="109"/>
      <c r="R22" s="109"/>
      <c r="S22" s="110" t="str">
        <f>S1</f>
        <v>A2</v>
      </c>
      <c r="T22" s="110" t="s">
        <v>111</v>
      </c>
      <c r="U22" s="109"/>
      <c r="V22" s="238"/>
      <c r="W22" s="238"/>
      <c r="X22" s="238"/>
      <c r="Y22" s="238"/>
      <c r="Z22" s="238"/>
      <c r="AA22" s="241"/>
    </row>
    <row r="23" spans="1:31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2" t="s">
        <v>118</v>
      </c>
      <c r="I23" s="243"/>
      <c r="J23" s="243"/>
      <c r="K23" s="243"/>
      <c r="L23" s="244"/>
      <c r="M23" s="210" t="s">
        <v>154</v>
      </c>
      <c r="N23" s="205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2" t="s">
        <v>118</v>
      </c>
      <c r="X23" s="243"/>
      <c r="Y23" s="243"/>
      <c r="Z23" s="243"/>
      <c r="AA23" s="244"/>
      <c r="AB23" s="210" t="s">
        <v>154</v>
      </c>
    </row>
    <row r="24" spans="1:31" ht="13.5" customHeight="1" x14ac:dyDescent="0.2">
      <c r="A24" s="138" t="s">
        <v>131</v>
      </c>
      <c r="B24" s="139">
        <f>VLOOKUP($D$1,'Tischplan_20er_1.-6.'!$4:156,26)</f>
        <v>2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N24" s="206"/>
      <c r="P24" s="138" t="s">
        <v>131</v>
      </c>
      <c r="Q24" s="139">
        <f>VLOOKUP($S$1,'Tischplan_20er_1.-6.'!$4:156,26)</f>
        <v>1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31" ht="13.5" customHeight="1" x14ac:dyDescent="0.2">
      <c r="A25" s="115" t="s">
        <v>132</v>
      </c>
      <c r="B25" s="122">
        <f>VLOOKUP($D$1,'Tischplan_20er_1.-6.'!$4:156,28)</f>
        <v>3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N25" s="206"/>
      <c r="P25" s="115" t="s">
        <v>132</v>
      </c>
      <c r="Q25" s="122">
        <f>VLOOKUP($S$1,'Tischplan_20er_1.-6.'!$4:156,28)</f>
        <v>4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31" ht="13.5" customHeight="1" x14ac:dyDescent="0.2">
      <c r="A26" s="115" t="s">
        <v>147</v>
      </c>
      <c r="B26" s="122">
        <f>VLOOKUP($D$1,'Tischplan_20er_1.-6.'!$4:156,30)</f>
        <v>4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N26" s="206"/>
      <c r="P26" s="115" t="s">
        <v>147</v>
      </c>
      <c r="Q26" s="122">
        <f>VLOOKUP($S$1,'Tischplan_20er_1.-6.'!$4:156,30)</f>
        <v>3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31" ht="13.5" customHeight="1" thickBot="1" x14ac:dyDescent="0.25">
      <c r="A27" s="172"/>
      <c r="B27" s="169"/>
      <c r="C27" s="169"/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N27" s="206"/>
      <c r="P27" s="172"/>
      <c r="Q27" s="169"/>
      <c r="R27" s="169"/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31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N28" s="20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31" ht="17.25" thickBot="1" x14ac:dyDescent="0.3">
      <c r="A29" s="108" t="s">
        <v>110</v>
      </c>
      <c r="B29" s="109"/>
      <c r="C29" s="109"/>
      <c r="D29" s="110" t="str">
        <f>D1</f>
        <v>A1</v>
      </c>
      <c r="E29" s="110" t="s">
        <v>111</v>
      </c>
      <c r="F29" s="109"/>
      <c r="G29" s="238"/>
      <c r="H29" s="239"/>
      <c r="I29" s="239"/>
      <c r="J29" s="239"/>
      <c r="K29" s="239"/>
      <c r="L29" s="240"/>
      <c r="M29" s="210" t="s">
        <v>154</v>
      </c>
      <c r="N29" s="206"/>
      <c r="P29" s="108" t="s">
        <v>110</v>
      </c>
      <c r="Q29" s="109"/>
      <c r="R29" s="109"/>
      <c r="S29" s="110" t="str">
        <f>S1</f>
        <v>A2</v>
      </c>
      <c r="T29" s="110" t="s">
        <v>111</v>
      </c>
      <c r="U29" s="109"/>
      <c r="V29" s="238"/>
      <c r="W29" s="238"/>
      <c r="X29" s="238"/>
      <c r="Y29" s="238"/>
      <c r="Z29" s="238"/>
      <c r="AA29" s="241"/>
      <c r="AB29" s="210" t="s">
        <v>154</v>
      </c>
    </row>
    <row r="30" spans="1:31" ht="13.5" customHeight="1" x14ac:dyDescent="0.2">
      <c r="A30" s="198"/>
      <c r="B30" s="199"/>
      <c r="C30" s="199"/>
      <c r="D30" s="140"/>
      <c r="E30" s="140"/>
      <c r="F30" s="140"/>
      <c r="G30" s="142"/>
      <c r="H30" s="143"/>
      <c r="I30" s="140"/>
      <c r="J30" s="140"/>
      <c r="K30" s="140"/>
      <c r="L30" s="142"/>
      <c r="M30" s="211"/>
      <c r="N30" s="207"/>
      <c r="P30" s="198"/>
      <c r="Q30" s="199"/>
      <c r="R30" s="199"/>
      <c r="S30" s="140"/>
      <c r="T30" s="140"/>
      <c r="U30" s="140"/>
      <c r="V30" s="142"/>
      <c r="W30" s="143"/>
      <c r="X30" s="140"/>
      <c r="Y30" s="140"/>
      <c r="Z30" s="140"/>
      <c r="AA30" s="142"/>
      <c r="AB30" s="211"/>
      <c r="AC30" s="273" t="s">
        <v>158</v>
      </c>
      <c r="AD30" s="274"/>
      <c r="AE30" s="274"/>
    </row>
    <row r="31" spans="1:31" ht="13.5" customHeight="1" x14ac:dyDescent="0.2">
      <c r="A31" s="194"/>
      <c r="B31" s="195"/>
      <c r="C31" s="195"/>
      <c r="D31" s="123"/>
      <c r="E31" s="123"/>
      <c r="F31" s="123"/>
      <c r="G31" s="125"/>
      <c r="H31" s="126"/>
      <c r="I31" s="123"/>
      <c r="J31" s="123"/>
      <c r="K31" s="123"/>
      <c r="L31" s="125"/>
      <c r="M31" s="211"/>
      <c r="N31" s="207"/>
      <c r="P31" s="194"/>
      <c r="Q31" s="195"/>
      <c r="R31" s="195"/>
      <c r="S31" s="123"/>
      <c r="T31" s="123"/>
      <c r="U31" s="123"/>
      <c r="V31" s="125"/>
      <c r="W31" s="126"/>
      <c r="X31" s="123"/>
      <c r="Y31" s="123"/>
      <c r="Z31" s="123"/>
      <c r="AA31" s="125"/>
      <c r="AB31" s="211"/>
      <c r="AC31" s="275"/>
      <c r="AD31" s="275"/>
      <c r="AE31" s="275"/>
    </row>
    <row r="32" spans="1:31" ht="13.5" customHeight="1" x14ac:dyDescent="0.2">
      <c r="A32" s="190" t="s">
        <v>150</v>
      </c>
      <c r="B32" s="191">
        <f>VLOOKUP($D$1,'Tischplan_20er_1.-6.'!$4:160,46)</f>
        <v>5</v>
      </c>
      <c r="C32" s="191">
        <f>VLOOKUP($D$1,'Tischplan_20er_1.-6.'!$4:160,47)</f>
        <v>3</v>
      </c>
      <c r="D32" s="123"/>
      <c r="E32" s="123"/>
      <c r="F32" s="123"/>
      <c r="G32" s="125"/>
      <c r="H32" s="126"/>
      <c r="I32" s="123"/>
      <c r="J32" s="123"/>
      <c r="K32" s="123"/>
      <c r="L32" s="125"/>
      <c r="M32" s="211"/>
      <c r="N32" s="207"/>
      <c r="P32" s="190" t="s">
        <v>150</v>
      </c>
      <c r="Q32" s="191">
        <f>VLOOKUP($S$1,'Tischplan_20er_1.-6.'!$4:160,46)</f>
        <v>3</v>
      </c>
      <c r="R32" s="191">
        <f>VLOOKUP($S$1,'Tischplan_20er_1.-6.'!$4:160,47)</f>
        <v>4</v>
      </c>
      <c r="S32" s="123"/>
      <c r="T32" s="123"/>
      <c r="U32" s="123"/>
      <c r="V32" s="125"/>
      <c r="W32" s="126"/>
      <c r="X32" s="123"/>
      <c r="Y32" s="123"/>
      <c r="Z32" s="123"/>
      <c r="AA32" s="125"/>
      <c r="AB32" s="211"/>
      <c r="AC32" s="275"/>
      <c r="AD32" s="275"/>
      <c r="AE32" s="275"/>
    </row>
    <row r="33" spans="1:31" ht="13.5" customHeight="1" thickBot="1" x14ac:dyDescent="0.25">
      <c r="A33" s="192" t="s">
        <v>151</v>
      </c>
      <c r="B33" s="193">
        <f>VLOOKUP($D$1,'Tischplan_20er_1.-6.'!$4:160,48)</f>
        <v>4</v>
      </c>
      <c r="C33" s="193">
        <f>VLOOKUP($D$1,'Tischplan_20er_1.-6.'!$4:160,49)</f>
        <v>4</v>
      </c>
      <c r="D33" s="170"/>
      <c r="E33" s="170"/>
      <c r="F33" s="170"/>
      <c r="G33" s="166"/>
      <c r="H33" s="171"/>
      <c r="I33" s="170"/>
      <c r="J33" s="170"/>
      <c r="K33" s="170"/>
      <c r="L33" s="166"/>
      <c r="M33" s="211"/>
      <c r="N33" s="207"/>
      <c r="P33" s="192" t="s">
        <v>151</v>
      </c>
      <c r="Q33" s="193">
        <f>VLOOKUP($S$1,'Tischplan_20er_1.-6.'!$4:160,48)</f>
        <v>3</v>
      </c>
      <c r="R33" s="193">
        <f>VLOOKUP($S$1,'Tischplan_20er_1.-6.'!$4:160,49)</f>
        <v>3</v>
      </c>
      <c r="S33" s="170"/>
      <c r="T33" s="170"/>
      <c r="U33" s="170"/>
      <c r="V33" s="166"/>
      <c r="W33" s="171"/>
      <c r="X33" s="170"/>
      <c r="Y33" s="170"/>
      <c r="Z33" s="170"/>
      <c r="AA33" s="166"/>
      <c r="AB33" s="211"/>
      <c r="AC33" s="275"/>
      <c r="AD33" s="275"/>
      <c r="AE33" s="275"/>
    </row>
    <row r="34" spans="1:31" ht="15.6" customHeight="1" thickBot="1" x14ac:dyDescent="0.25">
      <c r="A34" s="127" t="s">
        <v>139</v>
      </c>
      <c r="B34" s="135"/>
      <c r="C34" s="135"/>
      <c r="D34" s="135"/>
      <c r="E34" s="135"/>
      <c r="F34" s="135"/>
      <c r="G34" s="136"/>
      <c r="H34" s="137"/>
      <c r="I34" s="135"/>
      <c r="J34" s="135"/>
      <c r="K34" s="135"/>
      <c r="L34" s="136"/>
      <c r="N34" s="206"/>
      <c r="P34" s="127" t="s">
        <v>139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  <c r="AC34" s="275"/>
      <c r="AD34" s="275"/>
      <c r="AE34" s="275"/>
    </row>
    <row r="35" spans="1:31" ht="17.25" thickBot="1" x14ac:dyDescent="0.3">
      <c r="A35" s="108" t="s">
        <v>110</v>
      </c>
      <c r="B35" s="109"/>
      <c r="C35" s="109"/>
      <c r="D35" s="110" t="str">
        <f>D1</f>
        <v>A1</v>
      </c>
      <c r="E35" s="110" t="s">
        <v>111</v>
      </c>
      <c r="F35" s="109"/>
      <c r="G35" s="238"/>
      <c r="H35" s="239"/>
      <c r="I35" s="239"/>
      <c r="J35" s="239"/>
      <c r="K35" s="239"/>
      <c r="L35" s="240"/>
      <c r="M35" s="210" t="s">
        <v>154</v>
      </c>
      <c r="N35" s="206"/>
      <c r="P35" s="108" t="s">
        <v>110</v>
      </c>
      <c r="Q35" s="111"/>
      <c r="R35" s="111"/>
      <c r="S35" s="110" t="str">
        <f>S1</f>
        <v>A2</v>
      </c>
      <c r="T35" s="110" t="s">
        <v>111</v>
      </c>
      <c r="U35" s="109"/>
      <c r="V35" s="238"/>
      <c r="W35" s="238"/>
      <c r="X35" s="238"/>
      <c r="Y35" s="238"/>
      <c r="Z35" s="238"/>
      <c r="AA35" s="241"/>
      <c r="AB35" s="210" t="s">
        <v>154</v>
      </c>
      <c r="AC35" s="275"/>
      <c r="AD35" s="275"/>
      <c r="AE35" s="275"/>
    </row>
    <row r="36" spans="1:31" ht="13.5" customHeight="1" x14ac:dyDescent="0.2">
      <c r="A36" s="188" t="s">
        <v>135</v>
      </c>
      <c r="B36" s="189">
        <f>VLOOKUP($D$1,'Tischplan_20er_1.-6.'!$4:167,34)</f>
        <v>1</v>
      </c>
      <c r="C36" s="189">
        <f>VLOOKUP($D$1,'Tischplan_20er_1.-6.'!$4:167,35)</f>
        <v>1</v>
      </c>
      <c r="D36" s="140"/>
      <c r="E36" s="140"/>
      <c r="F36" s="141"/>
      <c r="G36" s="142"/>
      <c r="H36" s="143"/>
      <c r="I36" s="140"/>
      <c r="J36" s="140"/>
      <c r="K36" s="140"/>
      <c r="L36" s="142"/>
      <c r="M36" s="211"/>
      <c r="N36" s="206"/>
      <c r="O36" s="144"/>
      <c r="P36" s="188" t="s">
        <v>135</v>
      </c>
      <c r="Q36" s="189">
        <f>VLOOKUP($S$1,'Tischplan_20er_1.-6.'!$4:167,34)</f>
        <v>2</v>
      </c>
      <c r="R36" s="189">
        <f>VLOOKUP($S$1,'Tischplan_20er_1.-6.'!$4:167,35)</f>
        <v>1</v>
      </c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31" ht="13.5" customHeight="1" x14ac:dyDescent="0.2">
      <c r="A37" s="190" t="s">
        <v>149</v>
      </c>
      <c r="B37" s="191">
        <f>VLOOKUP($D$1,'Tischplan_20er_1.-6.'!$4:167,36)</f>
        <v>1</v>
      </c>
      <c r="C37" s="191">
        <f>VLOOKUP($D$1,'Tischplan_20er_1.-6.'!$4:167,37)</f>
        <v>2</v>
      </c>
      <c r="D37" s="123"/>
      <c r="E37" s="123"/>
      <c r="F37" s="124"/>
      <c r="G37" s="125"/>
      <c r="H37" s="126"/>
      <c r="I37" s="123"/>
      <c r="J37" s="123"/>
      <c r="K37" s="123"/>
      <c r="L37" s="125"/>
      <c r="M37" s="211"/>
      <c r="N37" s="206"/>
      <c r="O37" s="144"/>
      <c r="P37" s="190" t="s">
        <v>149</v>
      </c>
      <c r="Q37" s="191">
        <f>VLOOKUP($S$1,'Tischplan_20er_1.-6.'!$4:167,36)</f>
        <v>2</v>
      </c>
      <c r="R37" s="191">
        <f>VLOOKUP($S$1,'Tischplan_20er_1.-6.'!$4:167,37)</f>
        <v>2</v>
      </c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31" ht="13.5" customHeight="1" x14ac:dyDescent="0.2">
      <c r="A38" s="194"/>
      <c r="B38" s="195"/>
      <c r="C38" s="195"/>
      <c r="D38" s="123"/>
      <c r="E38" s="123"/>
      <c r="F38" s="124"/>
      <c r="G38" s="125"/>
      <c r="H38" s="126"/>
      <c r="I38" s="123"/>
      <c r="J38" s="123"/>
      <c r="K38" s="123"/>
      <c r="L38" s="125"/>
      <c r="M38" s="211"/>
      <c r="N38" s="206"/>
      <c r="O38" s="144"/>
      <c r="P38" s="194"/>
      <c r="Q38" s="195"/>
      <c r="R38" s="195"/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31" ht="13.5" customHeight="1" thickBot="1" x14ac:dyDescent="0.25">
      <c r="A39" s="196"/>
      <c r="B39" s="197"/>
      <c r="C39" s="197"/>
      <c r="D39" s="170"/>
      <c r="E39" s="170"/>
      <c r="F39" s="165"/>
      <c r="G39" s="166"/>
      <c r="H39" s="171"/>
      <c r="I39" s="170"/>
      <c r="J39" s="170"/>
      <c r="K39" s="170"/>
      <c r="L39" s="166"/>
      <c r="M39" s="211"/>
      <c r="N39" s="206"/>
      <c r="O39" s="144"/>
      <c r="P39" s="196"/>
      <c r="Q39" s="197"/>
      <c r="R39" s="197"/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31" ht="15.6" customHeight="1" thickBot="1" x14ac:dyDescent="0.25">
      <c r="A40" s="127" t="s">
        <v>136</v>
      </c>
      <c r="B40" s="135"/>
      <c r="C40" s="135"/>
      <c r="D40" s="135"/>
      <c r="E40" s="135"/>
      <c r="F40" s="145"/>
      <c r="G40" s="136"/>
      <c r="H40" s="137"/>
      <c r="I40" s="135"/>
      <c r="J40" s="135"/>
      <c r="K40" s="135"/>
      <c r="L40" s="136"/>
      <c r="N40" s="206"/>
      <c r="P40" s="127" t="s">
        <v>136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31" ht="6" customHeight="1" thickBot="1" x14ac:dyDescent="0.25">
      <c r="N41" s="206"/>
    </row>
    <row r="42" spans="1:31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N42" s="206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31" ht="6" customHeight="1" thickBot="1" x14ac:dyDescent="0.25">
      <c r="N43" s="206"/>
    </row>
    <row r="44" spans="1:31" ht="16.5" thickBot="1" x14ac:dyDescent="0.3">
      <c r="A44" s="108" t="s">
        <v>110</v>
      </c>
      <c r="B44" s="109"/>
      <c r="C44" s="109"/>
      <c r="D44" s="110" t="str">
        <f>M44&amp;O44-1</f>
        <v>A3</v>
      </c>
      <c r="E44" s="110" t="s">
        <v>111</v>
      </c>
      <c r="F44" s="109"/>
      <c r="G44" s="238"/>
      <c r="H44" s="239"/>
      <c r="I44" s="239"/>
      <c r="J44" s="239"/>
      <c r="K44" s="239"/>
      <c r="L44" s="240"/>
      <c r="M44" s="203" t="str">
        <f>M1</f>
        <v>A</v>
      </c>
      <c r="N44" s="150"/>
      <c r="O44" s="106">
        <v>4</v>
      </c>
      <c r="P44" s="108" t="s">
        <v>110</v>
      </c>
      <c r="Q44" s="109"/>
      <c r="R44" s="109"/>
      <c r="S44" s="110" t="str">
        <f>M44&amp;O44</f>
        <v>A4</v>
      </c>
      <c r="T44" s="110" t="s">
        <v>111</v>
      </c>
      <c r="U44" s="109"/>
      <c r="V44" s="238"/>
      <c r="W44" s="238"/>
      <c r="X44" s="238"/>
      <c r="Y44" s="238"/>
      <c r="Z44" s="238"/>
      <c r="AA44" s="241"/>
    </row>
    <row r="45" spans="1:31" ht="14.25" customHeight="1" thickBot="1" x14ac:dyDescent="0.25">
      <c r="A45" s="112" t="s">
        <v>112</v>
      </c>
      <c r="B45" s="113" t="s">
        <v>113</v>
      </c>
      <c r="C45" s="113" t="s">
        <v>27</v>
      </c>
      <c r="D45" s="113" t="s">
        <v>114</v>
      </c>
      <c r="E45" s="113" t="s">
        <v>115</v>
      </c>
      <c r="F45" s="113" t="s">
        <v>116</v>
      </c>
      <c r="G45" s="114" t="s">
        <v>117</v>
      </c>
      <c r="H45" s="245" t="s">
        <v>118</v>
      </c>
      <c r="I45" s="246"/>
      <c r="J45" s="246"/>
      <c r="K45" s="246"/>
      <c r="L45" s="247"/>
      <c r="M45" s="210" t="s">
        <v>154</v>
      </c>
      <c r="N45" s="205"/>
      <c r="P45" s="112" t="s">
        <v>112</v>
      </c>
      <c r="Q45" s="113" t="s">
        <v>113</v>
      </c>
      <c r="R45" s="113" t="s">
        <v>27</v>
      </c>
      <c r="S45" s="113" t="s">
        <v>114</v>
      </c>
      <c r="T45" s="113" t="s">
        <v>115</v>
      </c>
      <c r="U45" s="113" t="s">
        <v>116</v>
      </c>
      <c r="V45" s="114" t="s">
        <v>117</v>
      </c>
      <c r="W45" s="245" t="s">
        <v>118</v>
      </c>
      <c r="X45" s="246"/>
      <c r="Y45" s="246"/>
      <c r="Z45" s="246"/>
      <c r="AA45" s="247"/>
      <c r="AB45" s="210" t="s">
        <v>154</v>
      </c>
    </row>
    <row r="46" spans="1:31" ht="13.5" customHeight="1" x14ac:dyDescent="0.2">
      <c r="A46" s="115" t="s">
        <v>119</v>
      </c>
      <c r="B46" s="116">
        <f>VLOOKUP($D$44,'Tischplan_20er_1.-6.'!$4:181,2)</f>
        <v>3</v>
      </c>
      <c r="C46" s="116">
        <f>VLOOKUP($D$44,'Tischplan_20er_1.-6.'!$4:181,3)</f>
        <v>1</v>
      </c>
      <c r="D46" s="117" t="s">
        <v>120</v>
      </c>
      <c r="E46" s="117"/>
      <c r="F46" s="118"/>
      <c r="G46" s="119" t="s">
        <v>120</v>
      </c>
      <c r="H46" s="120"/>
      <c r="I46" s="117"/>
      <c r="J46" s="117"/>
      <c r="K46" s="117"/>
      <c r="L46" s="119"/>
      <c r="M46" s="211"/>
      <c r="N46" s="206"/>
      <c r="P46" s="115" t="s">
        <v>119</v>
      </c>
      <c r="Q46" s="116">
        <f>VLOOKUP($S$44,'Tischplan_20er_1.-6.'!$4:181,2)</f>
        <v>4</v>
      </c>
      <c r="R46" s="116">
        <f>VLOOKUP($S$44,'Tischplan_20er_1.-6.'!$4:181,3)</f>
        <v>1</v>
      </c>
      <c r="S46" s="117"/>
      <c r="T46" s="117"/>
      <c r="U46" s="117"/>
      <c r="V46" s="119"/>
      <c r="W46" s="120"/>
      <c r="X46" s="117"/>
      <c r="Y46" s="117"/>
      <c r="Z46" s="117"/>
      <c r="AA46" s="119"/>
      <c r="AB46" s="211"/>
    </row>
    <row r="47" spans="1:31" ht="13.5" customHeight="1" x14ac:dyDescent="0.2">
      <c r="A47" s="115" t="s">
        <v>121</v>
      </c>
      <c r="B47" s="122">
        <f>VLOOKUP($D$44,'Tischplan_20er_1.-6.'!$4:181,4)</f>
        <v>3</v>
      </c>
      <c r="C47" s="122">
        <f>VLOOKUP($D$44,'Tischplan_20er_1.-6.'!$4:181,5)</f>
        <v>2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P47" s="115" t="s">
        <v>121</v>
      </c>
      <c r="Q47" s="122">
        <f>VLOOKUP($S$44,'Tischplan_20er_1.-6.'!$4:181,4)</f>
        <v>4</v>
      </c>
      <c r="R47" s="122">
        <f>VLOOKUP($S$44,'Tischplan_20er_1.-6.'!$4:181,5)</f>
        <v>2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31" ht="13.5" customHeight="1" x14ac:dyDescent="0.2">
      <c r="A48" s="115" t="s">
        <v>141</v>
      </c>
      <c r="B48" s="122">
        <f>VLOOKUP($D$44,'Tischplan_20er_1.-6.'!$4:181,6)</f>
        <v>3</v>
      </c>
      <c r="C48" s="122">
        <f>VLOOKUP($D$44,'Tischplan_20er_1.-6.'!$4:181,7)</f>
        <v>3</v>
      </c>
      <c r="D48" s="123"/>
      <c r="E48" s="123"/>
      <c r="F48" s="124"/>
      <c r="G48" s="125"/>
      <c r="H48" s="126"/>
      <c r="I48" s="123"/>
      <c r="J48" s="123"/>
      <c r="K48" s="123"/>
      <c r="L48" s="125"/>
      <c r="M48" s="211"/>
      <c r="N48" s="206"/>
      <c r="P48" s="115" t="s">
        <v>141</v>
      </c>
      <c r="Q48" s="122">
        <f>VLOOKUP($S$44,'Tischplan_20er_1.-6.'!$4:181,6)</f>
        <v>4</v>
      </c>
      <c r="R48" s="122">
        <f>VLOOKUP($S$44,'Tischplan_20er_1.-6.'!$4:181,7)</f>
        <v>3</v>
      </c>
      <c r="S48" s="123"/>
      <c r="T48" s="123"/>
      <c r="U48" s="123"/>
      <c r="V48" s="125"/>
      <c r="W48" s="126"/>
      <c r="X48" s="123"/>
      <c r="Y48" s="123"/>
      <c r="Z48" s="123"/>
      <c r="AA48" s="125"/>
      <c r="AB48" s="211"/>
    </row>
    <row r="49" spans="1:28" ht="13.5" customHeight="1" thickBot="1" x14ac:dyDescent="0.25">
      <c r="A49" s="162"/>
      <c r="B49" s="163"/>
      <c r="C49" s="163"/>
      <c r="D49" s="164"/>
      <c r="E49" s="164"/>
      <c r="F49" s="165"/>
      <c r="G49" s="166"/>
      <c r="H49" s="167"/>
      <c r="I49" s="164"/>
      <c r="J49" s="164"/>
      <c r="K49" s="164"/>
      <c r="L49" s="168"/>
      <c r="M49" s="211"/>
      <c r="N49" s="206"/>
      <c r="P49" s="162"/>
      <c r="Q49" s="169"/>
      <c r="R49" s="169"/>
      <c r="S49" s="170"/>
      <c r="T49" s="170"/>
      <c r="U49" s="170"/>
      <c r="V49" s="166"/>
      <c r="W49" s="171"/>
      <c r="X49" s="170"/>
      <c r="Y49" s="170"/>
      <c r="Z49" s="170"/>
      <c r="AA49" s="166"/>
      <c r="AB49" s="211"/>
    </row>
    <row r="50" spans="1:28" ht="15.6" customHeight="1" thickBot="1" x14ac:dyDescent="0.25">
      <c r="A50" s="127" t="s">
        <v>152</v>
      </c>
      <c r="B50" s="128"/>
      <c r="C50" s="128"/>
      <c r="D50" s="129"/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127" t="s">
        <v>152</v>
      </c>
      <c r="Q50" s="134"/>
      <c r="R50" s="134"/>
      <c r="S50" s="135"/>
      <c r="T50" s="135"/>
      <c r="U50" s="135"/>
      <c r="V50" s="136"/>
      <c r="W50" s="137"/>
      <c r="X50" s="135"/>
      <c r="Y50" s="135"/>
      <c r="Z50" s="135"/>
      <c r="AA50" s="136"/>
    </row>
    <row r="51" spans="1:28" ht="17.25" thickBot="1" x14ac:dyDescent="0.3">
      <c r="A51" s="108" t="s">
        <v>110</v>
      </c>
      <c r="B51" s="109"/>
      <c r="C51" s="109"/>
      <c r="D51" s="110" t="str">
        <f>D44</f>
        <v>A3</v>
      </c>
      <c r="E51" s="110" t="s">
        <v>111</v>
      </c>
      <c r="F51" s="109"/>
      <c r="G51" s="238"/>
      <c r="H51" s="239"/>
      <c r="I51" s="239"/>
      <c r="J51" s="239"/>
      <c r="K51" s="239"/>
      <c r="L51" s="240"/>
      <c r="M51" s="210" t="s">
        <v>154</v>
      </c>
      <c r="N51" s="206"/>
      <c r="P51" s="108" t="s">
        <v>110</v>
      </c>
      <c r="Q51" s="109"/>
      <c r="R51" s="109"/>
      <c r="S51" s="110" t="str">
        <f>S44</f>
        <v>A4</v>
      </c>
      <c r="T51" s="110" t="s">
        <v>111</v>
      </c>
      <c r="U51" s="109"/>
      <c r="V51" s="238"/>
      <c r="W51" s="238"/>
      <c r="X51" s="238"/>
      <c r="Y51" s="238"/>
      <c r="Z51" s="238"/>
      <c r="AA51" s="241"/>
      <c r="AB51" s="210" t="s">
        <v>154</v>
      </c>
    </row>
    <row r="52" spans="1:28" ht="13.5" customHeight="1" x14ac:dyDescent="0.2">
      <c r="A52" s="138" t="s">
        <v>123</v>
      </c>
      <c r="B52" s="139">
        <f>VLOOKUP($D$44,'Tischplan_20er_1.-6.'!$4:186,10)</f>
        <v>2</v>
      </c>
      <c r="C52" s="139">
        <f>VLOOKUP($D$44,'Tischplan_20er_1.-6.'!$4:186,11)</f>
        <v>2</v>
      </c>
      <c r="D52" s="140"/>
      <c r="E52" s="140"/>
      <c r="F52" s="141"/>
      <c r="G52" s="142" t="s">
        <v>120</v>
      </c>
      <c r="H52" s="143"/>
      <c r="I52" s="140"/>
      <c r="J52" s="140"/>
      <c r="K52" s="140"/>
      <c r="L52" s="142"/>
      <c r="M52" s="211"/>
      <c r="N52" s="207"/>
      <c r="O52" s="144"/>
      <c r="P52" s="138" t="s">
        <v>123</v>
      </c>
      <c r="Q52" s="139">
        <f>VLOOKUP($S$44,'Tischplan_20er_1.-6.'!$4:186,10)</f>
        <v>1</v>
      </c>
      <c r="R52" s="139">
        <f>VLOOKUP($S$44,'Tischplan_20er_1.-6.'!$4:186,11)</f>
        <v>2</v>
      </c>
      <c r="S52" s="140"/>
      <c r="T52" s="140"/>
      <c r="U52" s="140"/>
      <c r="V52" s="142"/>
      <c r="W52" s="143"/>
      <c r="X52" s="140"/>
      <c r="Y52" s="140"/>
      <c r="Z52" s="140"/>
      <c r="AA52" s="142"/>
      <c r="AB52" s="211"/>
    </row>
    <row r="53" spans="1:28" ht="13.5" customHeight="1" x14ac:dyDescent="0.2">
      <c r="A53" s="115" t="s">
        <v>124</v>
      </c>
      <c r="B53" s="122">
        <f>VLOOKUP($D$44,'Tischplan_20er_1.-6.'!$4:186,12)</f>
        <v>4</v>
      </c>
      <c r="C53" s="122">
        <f>VLOOKUP($D$44,'Tischplan_20er_1.-6.'!$4:186,13)</f>
        <v>1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207"/>
      <c r="O53" s="144"/>
      <c r="P53" s="115" t="s">
        <v>124</v>
      </c>
      <c r="Q53" s="122">
        <f>VLOOKUP($S$44,'Tischplan_20er_1.-6.'!$4:186,12)</f>
        <v>3</v>
      </c>
      <c r="R53" s="122">
        <f>VLOOKUP($S$44,'Tischplan_20er_1.-6.'!$4:186,13)</f>
        <v>1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x14ac:dyDescent="0.2">
      <c r="A54" s="115" t="s">
        <v>143</v>
      </c>
      <c r="B54" s="122">
        <f>VLOOKUP($D$44,'Tischplan_20er_1.-6.'!$4:186,14)</f>
        <v>1</v>
      </c>
      <c r="C54" s="122">
        <f>VLOOKUP($D$44,'Tischplan_20er_1.-6.'!$4:186,15)</f>
        <v>4</v>
      </c>
      <c r="D54" s="123"/>
      <c r="E54" s="123"/>
      <c r="F54" s="124"/>
      <c r="G54" s="125"/>
      <c r="H54" s="126"/>
      <c r="I54" s="123"/>
      <c r="J54" s="123"/>
      <c r="K54" s="123"/>
      <c r="L54" s="125"/>
      <c r="M54" s="211"/>
      <c r="N54" s="207"/>
      <c r="O54" s="144"/>
      <c r="P54" s="115" t="s">
        <v>143</v>
      </c>
      <c r="Q54" s="122">
        <f>VLOOKUP($S$44,'Tischplan_20er_1.-6.'!$4:186,14)</f>
        <v>2</v>
      </c>
      <c r="R54" s="122">
        <f>VLOOKUP($S$44,'Tischplan_20er_1.-6.'!$4:186,15)</f>
        <v>4</v>
      </c>
      <c r="S54" s="123"/>
      <c r="T54" s="123"/>
      <c r="U54" s="123"/>
      <c r="V54" s="125"/>
      <c r="W54" s="126"/>
      <c r="X54" s="123"/>
      <c r="Y54" s="123"/>
      <c r="Z54" s="123"/>
      <c r="AA54" s="125"/>
      <c r="AB54" s="211"/>
    </row>
    <row r="55" spans="1:28" ht="13.5" customHeight="1" thickBot="1" x14ac:dyDescent="0.25">
      <c r="A55" s="172"/>
      <c r="B55" s="169"/>
      <c r="C55" s="169"/>
      <c r="D55" s="170"/>
      <c r="E55" s="170"/>
      <c r="F55" s="165"/>
      <c r="G55" s="166"/>
      <c r="H55" s="171"/>
      <c r="I55" s="170"/>
      <c r="J55" s="170"/>
      <c r="K55" s="170"/>
      <c r="L55" s="166"/>
      <c r="M55" s="211"/>
      <c r="N55" s="207"/>
      <c r="O55" s="144"/>
      <c r="P55" s="172"/>
      <c r="Q55" s="169"/>
      <c r="R55" s="169"/>
      <c r="S55" s="170"/>
      <c r="T55" s="170"/>
      <c r="U55" s="170"/>
      <c r="V55" s="166"/>
      <c r="W55" s="171"/>
      <c r="X55" s="170"/>
      <c r="Y55" s="170"/>
      <c r="Z55" s="170"/>
      <c r="AA55" s="166"/>
      <c r="AB55" s="211"/>
    </row>
    <row r="56" spans="1:28" ht="15.6" customHeight="1" thickBot="1" x14ac:dyDescent="0.25">
      <c r="A56" s="127" t="s">
        <v>125</v>
      </c>
      <c r="B56" s="134"/>
      <c r="C56" s="134"/>
      <c r="D56" s="135"/>
      <c r="E56" s="135"/>
      <c r="F56" s="145"/>
      <c r="G56" s="136"/>
      <c r="H56" s="137"/>
      <c r="I56" s="135"/>
      <c r="J56" s="135"/>
      <c r="K56" s="135"/>
      <c r="L56" s="136"/>
      <c r="N56" s="206"/>
      <c r="P56" s="127" t="s">
        <v>125</v>
      </c>
      <c r="Q56" s="134"/>
      <c r="R56" s="134"/>
      <c r="S56" s="135"/>
      <c r="T56" s="135"/>
      <c r="U56" s="135"/>
      <c r="V56" s="136"/>
      <c r="W56" s="137"/>
      <c r="X56" s="135"/>
      <c r="Y56" s="135"/>
      <c r="Z56" s="135"/>
      <c r="AA56" s="136"/>
    </row>
    <row r="57" spans="1:28" ht="17.25" thickBot="1" x14ac:dyDescent="0.3">
      <c r="A57" s="108" t="s">
        <v>110</v>
      </c>
      <c r="B57" s="109"/>
      <c r="C57" s="109"/>
      <c r="D57" s="110" t="str">
        <f>D44</f>
        <v>A3</v>
      </c>
      <c r="E57" s="110" t="s">
        <v>111</v>
      </c>
      <c r="F57" s="109"/>
      <c r="G57" s="238"/>
      <c r="H57" s="239"/>
      <c r="I57" s="239"/>
      <c r="J57" s="239"/>
      <c r="K57" s="239"/>
      <c r="L57" s="240"/>
      <c r="M57" s="210" t="s">
        <v>154</v>
      </c>
      <c r="N57" s="206"/>
      <c r="P57" s="108" t="s">
        <v>110</v>
      </c>
      <c r="Q57" s="109"/>
      <c r="R57" s="109"/>
      <c r="S57" s="110" t="str">
        <f>S44</f>
        <v>A4</v>
      </c>
      <c r="T57" s="110" t="s">
        <v>111</v>
      </c>
      <c r="U57" s="109"/>
      <c r="V57" s="238"/>
      <c r="W57" s="238"/>
      <c r="X57" s="238"/>
      <c r="Y57" s="238"/>
      <c r="Z57" s="238"/>
      <c r="AA57" s="241"/>
      <c r="AB57" s="210" t="s">
        <v>154</v>
      </c>
    </row>
    <row r="58" spans="1:28" ht="13.5" customHeight="1" x14ac:dyDescent="0.2">
      <c r="A58" s="138" t="s">
        <v>127</v>
      </c>
      <c r="B58" s="139">
        <f>VLOOKUP($D$44,'Tischplan_20er_1.-6.'!$4:191,18)</f>
        <v>1</v>
      </c>
      <c r="C58" s="139">
        <f>VLOOKUP($D$44,'Tischplan_20er_1.-6.'!$4:191,19)</f>
        <v>4</v>
      </c>
      <c r="D58" s="140"/>
      <c r="E58" s="140"/>
      <c r="F58" s="141"/>
      <c r="G58" s="142"/>
      <c r="H58" s="143"/>
      <c r="I58" s="140"/>
      <c r="J58" s="140"/>
      <c r="K58" s="140"/>
      <c r="L58" s="142"/>
      <c r="M58" s="211"/>
      <c r="N58" s="206"/>
      <c r="P58" s="138" t="s">
        <v>127</v>
      </c>
      <c r="Q58" s="139">
        <f>VLOOKUP($S$44,'Tischplan_20er_1.-6.'!$4:191,18)</f>
        <v>2</v>
      </c>
      <c r="R58" s="139">
        <f>VLOOKUP($S$44,'Tischplan_20er_1.-6.'!$4:191,19)</f>
        <v>4</v>
      </c>
      <c r="S58" s="140"/>
      <c r="T58" s="140"/>
      <c r="U58" s="140"/>
      <c r="V58" s="142"/>
      <c r="W58" s="143"/>
      <c r="X58" s="140"/>
      <c r="Y58" s="140"/>
      <c r="Z58" s="140"/>
      <c r="AA58" s="142"/>
      <c r="AB58" s="211"/>
    </row>
    <row r="59" spans="1:28" ht="13.5" customHeight="1" x14ac:dyDescent="0.2">
      <c r="A59" s="115" t="s">
        <v>128</v>
      </c>
      <c r="B59" s="122">
        <f>VLOOKUP($D$44,'Tischplan_20er_1.-6.'!$4:191,20)</f>
        <v>2</v>
      </c>
      <c r="C59" s="122">
        <f>VLOOKUP($D$44,'Tischplan_20er_1.-6.'!$4:191,21)</f>
        <v>3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6"/>
      <c r="P59" s="115" t="s">
        <v>128</v>
      </c>
      <c r="Q59" s="122">
        <f>VLOOKUP($S$44,'Tischplan_20er_1.-6.'!$4:191,20)</f>
        <v>1</v>
      </c>
      <c r="R59" s="122">
        <f>VLOOKUP($S$44,'Tischplan_20er_1.-6.'!$4:191,21)</f>
        <v>3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x14ac:dyDescent="0.2">
      <c r="A60" s="115" t="s">
        <v>145</v>
      </c>
      <c r="B60" s="122">
        <f>VLOOKUP($D$44,'Tischplan_20er_1.-6.'!$4:191,22)</f>
        <v>4</v>
      </c>
      <c r="C60" s="122">
        <f>VLOOKUP($D$44,'Tischplan_20er_1.-6.'!$4:191,23)</f>
        <v>2</v>
      </c>
      <c r="D60" s="123"/>
      <c r="E60" s="123"/>
      <c r="F60" s="124"/>
      <c r="G60" s="125"/>
      <c r="H60" s="126"/>
      <c r="I60" s="123"/>
      <c r="J60" s="123"/>
      <c r="K60" s="123"/>
      <c r="L60" s="125"/>
      <c r="M60" s="211"/>
      <c r="N60" s="206"/>
      <c r="P60" s="115" t="s">
        <v>145</v>
      </c>
      <c r="Q60" s="122">
        <f>VLOOKUP($S$44,'Tischplan_20er_1.-6.'!$4:191,22)</f>
        <v>3</v>
      </c>
      <c r="R60" s="122">
        <f>VLOOKUP($S$44,'Tischplan_20er_1.-6.'!$4:191,23)</f>
        <v>2</v>
      </c>
      <c r="S60" s="123"/>
      <c r="T60" s="123"/>
      <c r="U60" s="123"/>
      <c r="V60" s="125"/>
      <c r="W60" s="126"/>
      <c r="X60" s="123"/>
      <c r="Y60" s="123"/>
      <c r="Z60" s="123"/>
      <c r="AA60" s="125"/>
      <c r="AB60" s="211"/>
    </row>
    <row r="61" spans="1:28" ht="13.5" customHeight="1" thickBot="1" x14ac:dyDescent="0.25">
      <c r="A61" s="172"/>
      <c r="B61" s="169"/>
      <c r="C61" s="169"/>
      <c r="D61" s="170"/>
      <c r="E61" s="170"/>
      <c r="F61" s="170"/>
      <c r="G61" s="166"/>
      <c r="H61" s="171"/>
      <c r="I61" s="170"/>
      <c r="J61" s="170"/>
      <c r="K61" s="170"/>
      <c r="L61" s="166"/>
      <c r="M61" s="211"/>
      <c r="N61" s="206"/>
      <c r="P61" s="172"/>
      <c r="Q61" s="169"/>
      <c r="R61" s="169"/>
      <c r="S61" s="170"/>
      <c r="T61" s="170"/>
      <c r="U61" s="170"/>
      <c r="V61" s="166"/>
      <c r="W61" s="171"/>
      <c r="X61" s="170"/>
      <c r="Y61" s="170"/>
      <c r="Z61" s="170"/>
      <c r="AA61" s="166"/>
      <c r="AB61" s="211"/>
    </row>
    <row r="62" spans="1:28" ht="15.6" customHeight="1" thickBot="1" x14ac:dyDescent="0.25">
      <c r="A62" s="127" t="s">
        <v>129</v>
      </c>
      <c r="B62" s="134"/>
      <c r="C62" s="134"/>
      <c r="D62" s="135"/>
      <c r="E62" s="135"/>
      <c r="F62" s="135"/>
      <c r="G62" s="136"/>
      <c r="H62" s="137"/>
      <c r="I62" s="135"/>
      <c r="J62" s="135"/>
      <c r="K62" s="135"/>
      <c r="L62" s="136"/>
      <c r="N62" s="206"/>
      <c r="P62" s="127" t="s">
        <v>129</v>
      </c>
      <c r="Q62" s="134"/>
      <c r="R62" s="134"/>
      <c r="S62" s="135"/>
      <c r="T62" s="135"/>
      <c r="U62" s="135"/>
      <c r="V62" s="136"/>
      <c r="W62" s="137"/>
      <c r="X62" s="135"/>
      <c r="Y62" s="135"/>
      <c r="Z62" s="135"/>
      <c r="AA62" s="136"/>
    </row>
    <row r="63" spans="1:28" ht="6.75" customHeight="1" x14ac:dyDescent="0.2">
      <c r="A63" s="173"/>
      <c r="B63" s="174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N63" s="206"/>
      <c r="P63" s="173"/>
      <c r="Q63" s="174"/>
      <c r="R63" s="174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8" ht="6.75" customHeight="1" thickBot="1" x14ac:dyDescent="0.25">
      <c r="A64" s="175"/>
      <c r="B64" s="176"/>
      <c r="C64" s="176"/>
      <c r="D64" s="175"/>
      <c r="E64" s="175"/>
      <c r="F64" s="175"/>
      <c r="G64" s="175"/>
      <c r="H64" s="175"/>
      <c r="I64" s="175"/>
      <c r="J64" s="175"/>
      <c r="K64" s="175"/>
      <c r="L64" s="175"/>
      <c r="N64" s="206"/>
      <c r="P64" s="175"/>
      <c r="Q64" s="176"/>
      <c r="R64" s="176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31" ht="16.5" thickBot="1" x14ac:dyDescent="0.3">
      <c r="A65" s="108" t="s">
        <v>110</v>
      </c>
      <c r="B65" s="109"/>
      <c r="C65" s="109"/>
      <c r="D65" s="110" t="str">
        <f>D44</f>
        <v>A3</v>
      </c>
      <c r="E65" s="110" t="s">
        <v>111</v>
      </c>
      <c r="F65" s="109"/>
      <c r="G65" s="238"/>
      <c r="H65" s="239"/>
      <c r="I65" s="239"/>
      <c r="J65" s="239"/>
      <c r="K65" s="239"/>
      <c r="L65" s="240"/>
      <c r="N65" s="206"/>
      <c r="P65" s="108" t="s">
        <v>110</v>
      </c>
      <c r="Q65" s="109"/>
      <c r="R65" s="109"/>
      <c r="S65" s="110" t="str">
        <f>S44</f>
        <v>A4</v>
      </c>
      <c r="T65" s="110" t="s">
        <v>111</v>
      </c>
      <c r="U65" s="109"/>
      <c r="V65" s="238"/>
      <c r="W65" s="238"/>
      <c r="X65" s="238"/>
      <c r="Y65" s="238"/>
      <c r="Z65" s="238"/>
      <c r="AA65" s="241"/>
    </row>
    <row r="66" spans="1:31" ht="14.25" customHeight="1" thickBot="1" x14ac:dyDescent="0.25">
      <c r="A66" s="143" t="s">
        <v>112</v>
      </c>
      <c r="B66" s="177" t="s">
        <v>113</v>
      </c>
      <c r="C66" s="177" t="s">
        <v>27</v>
      </c>
      <c r="D66" s="177" t="s">
        <v>114</v>
      </c>
      <c r="E66" s="177" t="s">
        <v>115</v>
      </c>
      <c r="F66" s="177" t="s">
        <v>116</v>
      </c>
      <c r="G66" s="178" t="s">
        <v>117</v>
      </c>
      <c r="H66" s="242" t="s">
        <v>118</v>
      </c>
      <c r="I66" s="243"/>
      <c r="J66" s="243"/>
      <c r="K66" s="243"/>
      <c r="L66" s="244"/>
      <c r="M66" s="210" t="s">
        <v>154</v>
      </c>
      <c r="N66" s="205"/>
      <c r="P66" s="143" t="s">
        <v>112</v>
      </c>
      <c r="Q66" s="177" t="s">
        <v>113</v>
      </c>
      <c r="R66" s="177" t="s">
        <v>27</v>
      </c>
      <c r="S66" s="177" t="s">
        <v>114</v>
      </c>
      <c r="T66" s="177" t="s">
        <v>115</v>
      </c>
      <c r="U66" s="177" t="s">
        <v>116</v>
      </c>
      <c r="V66" s="178" t="s">
        <v>117</v>
      </c>
      <c r="W66" s="242" t="s">
        <v>118</v>
      </c>
      <c r="X66" s="243"/>
      <c r="Y66" s="243"/>
      <c r="Z66" s="243"/>
      <c r="AA66" s="244"/>
      <c r="AB66" s="210" t="s">
        <v>154</v>
      </c>
    </row>
    <row r="67" spans="1:31" ht="13.5" customHeight="1" x14ac:dyDescent="0.2">
      <c r="A67" s="138" t="s">
        <v>131</v>
      </c>
      <c r="B67" s="139">
        <f>VLOOKUP($D$44,'Tischplan_20er_1.-6.'!$4:198,26)</f>
        <v>4</v>
      </c>
      <c r="C67" s="139">
        <f>VLOOKUP($D$44,'Tischplan_20er_1.-6.'!$4:198,27)</f>
        <v>3</v>
      </c>
      <c r="D67" s="140"/>
      <c r="E67" s="140"/>
      <c r="F67" s="140"/>
      <c r="G67" s="142"/>
      <c r="H67" s="143"/>
      <c r="I67" s="140"/>
      <c r="J67" s="140"/>
      <c r="K67" s="140"/>
      <c r="L67" s="142"/>
      <c r="M67" s="211"/>
      <c r="N67" s="206"/>
      <c r="P67" s="138" t="s">
        <v>131</v>
      </c>
      <c r="Q67" s="139">
        <f>VLOOKUP($S$44,'Tischplan_20er_1.-6.'!$4:198,26)</f>
        <v>3</v>
      </c>
      <c r="R67" s="139">
        <f>VLOOKUP($S$44,'Tischplan_20er_1.-6.'!$4:198,27)</f>
        <v>3</v>
      </c>
      <c r="S67" s="140"/>
      <c r="T67" s="140"/>
      <c r="U67" s="140"/>
      <c r="V67" s="142"/>
      <c r="W67" s="143"/>
      <c r="X67" s="140"/>
      <c r="Y67" s="140"/>
      <c r="Z67" s="140"/>
      <c r="AA67" s="142"/>
      <c r="AB67" s="211"/>
    </row>
    <row r="68" spans="1:31" ht="13.5" customHeight="1" x14ac:dyDescent="0.2">
      <c r="A68" s="115" t="s">
        <v>132</v>
      </c>
      <c r="B68" s="122">
        <f>VLOOKUP($D$44,'Tischplan_20er_1.-6.'!$4:198,28)</f>
        <v>1</v>
      </c>
      <c r="C68" s="122">
        <f>VLOOKUP($D$44,'Tischplan_20er_1.-6.'!$4:198,29)</f>
        <v>4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N68" s="206"/>
      <c r="P68" s="115" t="s">
        <v>132</v>
      </c>
      <c r="Q68" s="122">
        <f>VLOOKUP($S$44,'Tischplan_20er_1.-6.'!$4:198,28)</f>
        <v>2</v>
      </c>
      <c r="R68" s="122">
        <f>VLOOKUP($S$44,'Tischplan_20er_1.-6.'!$4:198,29)</f>
        <v>4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31" ht="13.5" customHeight="1" x14ac:dyDescent="0.2">
      <c r="A69" s="115" t="s">
        <v>147</v>
      </c>
      <c r="B69" s="122">
        <f>VLOOKUP($D$44,'Tischplan_20er_1.-6.'!$4:198,30)</f>
        <v>2</v>
      </c>
      <c r="C69" s="122">
        <f>VLOOKUP($D$44,'Tischplan_20er_1.-6.'!$4:198,31)</f>
        <v>1</v>
      </c>
      <c r="D69" s="123"/>
      <c r="E69" s="123"/>
      <c r="F69" s="123"/>
      <c r="G69" s="125"/>
      <c r="H69" s="126"/>
      <c r="I69" s="123"/>
      <c r="J69" s="123"/>
      <c r="K69" s="123"/>
      <c r="L69" s="125"/>
      <c r="M69" s="211"/>
      <c r="N69" s="206"/>
      <c r="P69" s="115" t="s">
        <v>147</v>
      </c>
      <c r="Q69" s="122">
        <f>VLOOKUP($S$44,'Tischplan_20er_1.-6.'!$4:198,30)</f>
        <v>1</v>
      </c>
      <c r="R69" s="122">
        <f>VLOOKUP($S$44,'Tischplan_20er_1.-6.'!$4:198,31)</f>
        <v>1</v>
      </c>
      <c r="S69" s="123"/>
      <c r="T69" s="123"/>
      <c r="U69" s="123"/>
      <c r="V69" s="125"/>
      <c r="W69" s="126"/>
      <c r="X69" s="123"/>
      <c r="Y69" s="123"/>
      <c r="Z69" s="123"/>
      <c r="AA69" s="125"/>
      <c r="AB69" s="211"/>
    </row>
    <row r="70" spans="1:31" ht="13.5" customHeight="1" thickBot="1" x14ac:dyDescent="0.25">
      <c r="A70" s="172"/>
      <c r="B70" s="169"/>
      <c r="C70" s="169"/>
      <c r="D70" s="170"/>
      <c r="E70" s="170"/>
      <c r="F70" s="165"/>
      <c r="G70" s="166"/>
      <c r="H70" s="171"/>
      <c r="I70" s="170"/>
      <c r="J70" s="170"/>
      <c r="K70" s="170"/>
      <c r="L70" s="166"/>
      <c r="M70" s="211"/>
      <c r="N70" s="206"/>
      <c r="P70" s="172"/>
      <c r="Q70" s="169"/>
      <c r="R70" s="169"/>
      <c r="S70" s="170"/>
      <c r="T70" s="170"/>
      <c r="U70" s="170"/>
      <c r="V70" s="166"/>
      <c r="W70" s="171"/>
      <c r="X70" s="170"/>
      <c r="Y70" s="170"/>
      <c r="Z70" s="170"/>
      <c r="AA70" s="166"/>
      <c r="AB70" s="211"/>
    </row>
    <row r="71" spans="1:31" ht="15.6" customHeight="1" thickBot="1" x14ac:dyDescent="0.25">
      <c r="A71" s="127" t="s">
        <v>133</v>
      </c>
      <c r="B71" s="134"/>
      <c r="C71" s="134"/>
      <c r="D71" s="135"/>
      <c r="E71" s="135"/>
      <c r="F71" s="145"/>
      <c r="G71" s="136"/>
      <c r="H71" s="137"/>
      <c r="I71" s="135"/>
      <c r="J71" s="135"/>
      <c r="K71" s="135"/>
      <c r="L71" s="136"/>
      <c r="N71" s="206"/>
      <c r="P71" s="127" t="s">
        <v>133</v>
      </c>
      <c r="Q71" s="134"/>
      <c r="R71" s="134"/>
      <c r="S71" s="135"/>
      <c r="T71" s="135"/>
      <c r="U71" s="135"/>
      <c r="V71" s="136"/>
      <c r="W71" s="137"/>
      <c r="X71" s="135"/>
      <c r="Y71" s="135"/>
      <c r="Z71" s="135"/>
      <c r="AA71" s="136"/>
    </row>
    <row r="72" spans="1:31" ht="17.25" thickBot="1" x14ac:dyDescent="0.3">
      <c r="A72" s="108" t="s">
        <v>110</v>
      </c>
      <c r="B72" s="109"/>
      <c r="C72" s="109"/>
      <c r="D72" s="110" t="str">
        <f>D44</f>
        <v>A3</v>
      </c>
      <c r="E72" s="110" t="s">
        <v>111</v>
      </c>
      <c r="F72" s="109"/>
      <c r="G72" s="238"/>
      <c r="H72" s="239"/>
      <c r="I72" s="239"/>
      <c r="J72" s="239"/>
      <c r="K72" s="239"/>
      <c r="L72" s="240"/>
      <c r="M72" s="210" t="s">
        <v>154</v>
      </c>
      <c r="N72" s="206"/>
      <c r="P72" s="108" t="s">
        <v>110</v>
      </c>
      <c r="Q72" s="109"/>
      <c r="R72" s="109"/>
      <c r="S72" s="110" t="str">
        <f>S44</f>
        <v>A4</v>
      </c>
      <c r="T72" s="110" t="s">
        <v>111</v>
      </c>
      <c r="U72" s="109"/>
      <c r="V72" s="238"/>
      <c r="W72" s="238"/>
      <c r="X72" s="238"/>
      <c r="Y72" s="238"/>
      <c r="Z72" s="238"/>
      <c r="AA72" s="241"/>
      <c r="AB72" s="210" t="s">
        <v>154</v>
      </c>
    </row>
    <row r="73" spans="1:31" ht="13.5" customHeight="1" x14ac:dyDescent="0.2">
      <c r="A73" s="198"/>
      <c r="B73" s="199"/>
      <c r="C73" s="199"/>
      <c r="D73" s="140"/>
      <c r="E73" s="140"/>
      <c r="F73" s="140"/>
      <c r="G73" s="142"/>
      <c r="H73" s="143"/>
      <c r="I73" s="140"/>
      <c r="J73" s="140"/>
      <c r="K73" s="140"/>
      <c r="L73" s="142"/>
      <c r="M73" s="211"/>
      <c r="N73" s="207"/>
      <c r="P73" s="198"/>
      <c r="Q73" s="199"/>
      <c r="R73" s="199"/>
      <c r="S73" s="140"/>
      <c r="T73" s="140"/>
      <c r="U73" s="140"/>
      <c r="V73" s="142"/>
      <c r="W73" s="143"/>
      <c r="X73" s="140"/>
      <c r="Y73" s="140"/>
      <c r="Z73" s="140"/>
      <c r="AA73" s="142"/>
      <c r="AB73" s="211"/>
      <c r="AC73" s="273" t="s">
        <v>158</v>
      </c>
      <c r="AD73" s="274"/>
      <c r="AE73" s="274"/>
    </row>
    <row r="74" spans="1:31" ht="13.5" customHeight="1" x14ac:dyDescent="0.2">
      <c r="A74" s="194"/>
      <c r="B74" s="195"/>
      <c r="C74" s="195"/>
      <c r="D74" s="123"/>
      <c r="E74" s="123"/>
      <c r="F74" s="123"/>
      <c r="G74" s="125"/>
      <c r="H74" s="126"/>
      <c r="I74" s="123"/>
      <c r="J74" s="123"/>
      <c r="K74" s="123"/>
      <c r="L74" s="125"/>
      <c r="M74" s="211"/>
      <c r="N74" s="207"/>
      <c r="P74" s="194"/>
      <c r="Q74" s="195"/>
      <c r="R74" s="195"/>
      <c r="S74" s="123"/>
      <c r="T74" s="123"/>
      <c r="U74" s="123"/>
      <c r="V74" s="125"/>
      <c r="W74" s="126"/>
      <c r="X74" s="123"/>
      <c r="Y74" s="123"/>
      <c r="Z74" s="123"/>
      <c r="AA74" s="125"/>
      <c r="AB74" s="211"/>
      <c r="AC74" s="275"/>
      <c r="AD74" s="275"/>
      <c r="AE74" s="275"/>
    </row>
    <row r="75" spans="1:31" ht="13.5" customHeight="1" x14ac:dyDescent="0.2">
      <c r="A75" s="190" t="s">
        <v>150</v>
      </c>
      <c r="B75" s="191">
        <f>VLOOKUP($D$44,'Tischplan_20er_1.-6.'!$4:192,46)</f>
        <v>1</v>
      </c>
      <c r="C75" s="191">
        <f>VLOOKUP($D$44,'Tischplan_20er_1.-6.'!$4:192,47)</f>
        <v>1</v>
      </c>
      <c r="D75" s="123"/>
      <c r="E75" s="123"/>
      <c r="F75" s="123"/>
      <c r="G75" s="125"/>
      <c r="H75" s="126"/>
      <c r="I75" s="123"/>
      <c r="J75" s="123"/>
      <c r="K75" s="123"/>
      <c r="L75" s="125"/>
      <c r="M75" s="211"/>
      <c r="N75" s="207"/>
      <c r="P75" s="190" t="s">
        <v>150</v>
      </c>
      <c r="Q75" s="191">
        <f>VLOOKUP($S$44,'Tischplan_20er_1.-6.'!$4:192,46)</f>
        <v>4</v>
      </c>
      <c r="R75" s="191">
        <f>VLOOKUP($S$44,'Tischplan_20er_1.-6.'!$4:192,47)</f>
        <v>2</v>
      </c>
      <c r="S75" s="123"/>
      <c r="T75" s="123"/>
      <c r="U75" s="123"/>
      <c r="V75" s="125"/>
      <c r="W75" s="126"/>
      <c r="X75" s="123"/>
      <c r="Y75" s="123"/>
      <c r="Z75" s="123"/>
      <c r="AA75" s="125"/>
      <c r="AB75" s="211"/>
      <c r="AC75" s="275"/>
      <c r="AD75" s="275"/>
      <c r="AE75" s="275"/>
    </row>
    <row r="76" spans="1:31" ht="13.5" customHeight="1" thickBot="1" x14ac:dyDescent="0.25">
      <c r="A76" s="192" t="s">
        <v>151</v>
      </c>
      <c r="B76" s="193">
        <f>VLOOKUP($D$44,'Tischplan_20er_1.-6.'!$4:192,48)</f>
        <v>2</v>
      </c>
      <c r="C76" s="193">
        <f>VLOOKUP($D$44,'Tischplan_20er_1.-6.'!$4:192,49)</f>
        <v>2</v>
      </c>
      <c r="D76" s="170"/>
      <c r="E76" s="170"/>
      <c r="F76" s="170"/>
      <c r="G76" s="166"/>
      <c r="H76" s="171"/>
      <c r="I76" s="170"/>
      <c r="J76" s="170"/>
      <c r="K76" s="170"/>
      <c r="L76" s="166"/>
      <c r="M76" s="211"/>
      <c r="N76" s="207"/>
      <c r="P76" s="192" t="s">
        <v>151</v>
      </c>
      <c r="Q76" s="193">
        <f>VLOOKUP($S$44,'Tischplan_20er_1.-6.'!$4:192,48)</f>
        <v>1</v>
      </c>
      <c r="R76" s="193">
        <f>VLOOKUP($S$44,'Tischplan_20er_1.-6.'!$4:192,49)</f>
        <v>1</v>
      </c>
      <c r="S76" s="170"/>
      <c r="T76" s="170"/>
      <c r="U76" s="170"/>
      <c r="V76" s="166"/>
      <c r="W76" s="171"/>
      <c r="X76" s="170"/>
      <c r="Y76" s="170"/>
      <c r="Z76" s="170"/>
      <c r="AA76" s="166"/>
      <c r="AB76" s="211"/>
      <c r="AC76" s="275"/>
      <c r="AD76" s="275"/>
      <c r="AE76" s="275"/>
    </row>
    <row r="77" spans="1:31" ht="15.6" customHeight="1" thickBot="1" x14ac:dyDescent="0.25">
      <c r="A77" s="127" t="s">
        <v>139</v>
      </c>
      <c r="B77" s="135"/>
      <c r="C77" s="135"/>
      <c r="D77" s="135"/>
      <c r="E77" s="135"/>
      <c r="F77" s="135"/>
      <c r="G77" s="136"/>
      <c r="H77" s="137"/>
      <c r="I77" s="135"/>
      <c r="J77" s="135"/>
      <c r="K77" s="135"/>
      <c r="L77" s="136"/>
      <c r="N77" s="206"/>
      <c r="P77" s="127" t="s">
        <v>139</v>
      </c>
      <c r="Q77" s="135"/>
      <c r="R77" s="135"/>
      <c r="S77" s="135"/>
      <c r="T77" s="135"/>
      <c r="U77" s="135"/>
      <c r="V77" s="136"/>
      <c r="W77" s="137"/>
      <c r="X77" s="135"/>
      <c r="Y77" s="135"/>
      <c r="Z77" s="135"/>
      <c r="AA77" s="136"/>
      <c r="AC77" s="275"/>
      <c r="AD77" s="275"/>
      <c r="AE77" s="275"/>
    </row>
    <row r="78" spans="1:31" ht="17.25" thickBot="1" x14ac:dyDescent="0.3">
      <c r="A78" s="108" t="s">
        <v>110</v>
      </c>
      <c r="B78" s="111"/>
      <c r="C78" s="111"/>
      <c r="D78" s="110" t="str">
        <f>D44</f>
        <v>A3</v>
      </c>
      <c r="E78" s="110" t="s">
        <v>111</v>
      </c>
      <c r="F78" s="109"/>
      <c r="G78" s="238"/>
      <c r="H78" s="239"/>
      <c r="I78" s="239"/>
      <c r="J78" s="239"/>
      <c r="K78" s="239"/>
      <c r="L78" s="240"/>
      <c r="M78" s="210" t="s">
        <v>154</v>
      </c>
      <c r="N78" s="206"/>
      <c r="P78" s="108" t="s">
        <v>110</v>
      </c>
      <c r="Q78" s="111"/>
      <c r="R78" s="111"/>
      <c r="S78" s="110" t="str">
        <f>S44</f>
        <v>A4</v>
      </c>
      <c r="T78" s="110" t="s">
        <v>111</v>
      </c>
      <c r="U78" s="109"/>
      <c r="V78" s="238"/>
      <c r="W78" s="238"/>
      <c r="X78" s="238"/>
      <c r="Y78" s="238"/>
      <c r="Z78" s="238"/>
      <c r="AA78" s="241"/>
      <c r="AB78" s="210" t="s">
        <v>154</v>
      </c>
      <c r="AC78" s="275"/>
      <c r="AD78" s="275"/>
      <c r="AE78" s="275"/>
    </row>
    <row r="79" spans="1:31" ht="13.5" customHeight="1" x14ac:dyDescent="0.2">
      <c r="A79" s="188" t="s">
        <v>135</v>
      </c>
      <c r="B79" s="189">
        <f>VLOOKUP($D$44,'Tischplan_20er_1.-6.'!$4:204,34)</f>
        <v>3</v>
      </c>
      <c r="C79" s="189">
        <f>VLOOKUP($D$44,'Tischplan_20er_1.-6.'!$4:204,35)</f>
        <v>1</v>
      </c>
      <c r="D79" s="140"/>
      <c r="E79" s="140"/>
      <c r="F79" s="141"/>
      <c r="G79" s="142"/>
      <c r="H79" s="143"/>
      <c r="I79" s="140"/>
      <c r="J79" s="140"/>
      <c r="K79" s="140"/>
      <c r="L79" s="142"/>
      <c r="M79" s="211"/>
      <c r="N79" s="206"/>
      <c r="O79" s="144"/>
      <c r="P79" s="188" t="s">
        <v>135</v>
      </c>
      <c r="Q79" s="189">
        <f>VLOOKUP($S$44,'Tischplan_20er_1.-6.'!$4:204,34)</f>
        <v>4</v>
      </c>
      <c r="R79" s="189">
        <f>VLOOKUP($S$44,'Tischplan_20er_1.-6.'!$4:204,35)</f>
        <v>1</v>
      </c>
      <c r="S79" s="140"/>
      <c r="T79" s="140"/>
      <c r="U79" s="140"/>
      <c r="V79" s="142"/>
      <c r="W79" s="143"/>
      <c r="X79" s="140"/>
      <c r="Y79" s="140"/>
      <c r="Z79" s="140"/>
      <c r="AA79" s="142"/>
      <c r="AB79" s="211"/>
    </row>
    <row r="80" spans="1:31" ht="13.5" customHeight="1" x14ac:dyDescent="0.2">
      <c r="A80" s="190" t="s">
        <v>149</v>
      </c>
      <c r="B80" s="191">
        <f>VLOOKUP($D$44,'Tischplan_20er_1.-6.'!$4:204,36)</f>
        <v>3</v>
      </c>
      <c r="C80" s="191">
        <f>VLOOKUP($D$44,'Tischplan_20er_1.-6.'!$4:204,37)</f>
        <v>2</v>
      </c>
      <c r="D80" s="123"/>
      <c r="E80" s="123"/>
      <c r="F80" s="124"/>
      <c r="G80" s="125"/>
      <c r="H80" s="126"/>
      <c r="I80" s="123"/>
      <c r="J80" s="123"/>
      <c r="K80" s="123"/>
      <c r="L80" s="125"/>
      <c r="M80" s="211"/>
      <c r="N80" s="206"/>
      <c r="O80" s="144"/>
      <c r="P80" s="190" t="s">
        <v>149</v>
      </c>
      <c r="Q80" s="191">
        <f>VLOOKUP($S$44,'Tischplan_20er_1.-6.'!$4:204,36)</f>
        <v>4</v>
      </c>
      <c r="R80" s="191">
        <f>VLOOKUP($S$44,'Tischplan_20er_1.-6.'!$4:204,37)</f>
        <v>2</v>
      </c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x14ac:dyDescent="0.2">
      <c r="A81" s="194"/>
      <c r="B81" s="195"/>
      <c r="C81" s="195"/>
      <c r="D81" s="123"/>
      <c r="E81" s="123"/>
      <c r="F81" s="124"/>
      <c r="G81" s="125"/>
      <c r="H81" s="126"/>
      <c r="I81" s="123"/>
      <c r="J81" s="123"/>
      <c r="K81" s="123"/>
      <c r="L81" s="125"/>
      <c r="M81" s="211"/>
      <c r="N81" s="206"/>
      <c r="O81" s="144"/>
      <c r="P81" s="194"/>
      <c r="Q81" s="195"/>
      <c r="R81" s="195"/>
      <c r="S81" s="123"/>
      <c r="T81" s="123"/>
      <c r="U81" s="123"/>
      <c r="V81" s="125"/>
      <c r="W81" s="126"/>
      <c r="X81" s="123"/>
      <c r="Y81" s="123"/>
      <c r="Z81" s="123"/>
      <c r="AA81" s="125"/>
      <c r="AB81" s="211"/>
    </row>
    <row r="82" spans="1:28" ht="13.5" customHeight="1" thickBot="1" x14ac:dyDescent="0.25">
      <c r="A82" s="196"/>
      <c r="B82" s="197"/>
      <c r="C82" s="197"/>
      <c r="D82" s="170"/>
      <c r="E82" s="170"/>
      <c r="F82" s="165"/>
      <c r="G82" s="166"/>
      <c r="H82" s="171"/>
      <c r="I82" s="170"/>
      <c r="J82" s="170"/>
      <c r="K82" s="170"/>
      <c r="L82" s="166"/>
      <c r="M82" s="211"/>
      <c r="N82" s="206"/>
      <c r="O82" s="144"/>
      <c r="P82" s="196"/>
      <c r="Q82" s="197"/>
      <c r="R82" s="197"/>
      <c r="S82" s="170"/>
      <c r="T82" s="170"/>
      <c r="U82" s="170"/>
      <c r="V82" s="166"/>
      <c r="W82" s="171"/>
      <c r="X82" s="170"/>
      <c r="Y82" s="170"/>
      <c r="Z82" s="170"/>
      <c r="AA82" s="166"/>
      <c r="AB82" s="211"/>
    </row>
    <row r="83" spans="1:28" ht="15.6" customHeight="1" thickBot="1" x14ac:dyDescent="0.25">
      <c r="A83" s="127" t="s">
        <v>136</v>
      </c>
      <c r="B83" s="135"/>
      <c r="C83" s="135"/>
      <c r="D83" s="135"/>
      <c r="E83" s="135"/>
      <c r="F83" s="145"/>
      <c r="G83" s="136"/>
      <c r="H83" s="137"/>
      <c r="I83" s="135"/>
      <c r="J83" s="135"/>
      <c r="K83" s="135"/>
      <c r="L83" s="136"/>
      <c r="N83" s="206"/>
      <c r="P83" s="127" t="s">
        <v>136</v>
      </c>
      <c r="Q83" s="135"/>
      <c r="R83" s="135"/>
      <c r="S83" s="135"/>
      <c r="T83" s="135"/>
      <c r="U83" s="135"/>
      <c r="V83" s="136"/>
      <c r="W83" s="137"/>
      <c r="X83" s="135"/>
      <c r="Y83" s="135"/>
      <c r="Z83" s="135"/>
      <c r="AA83" s="136"/>
    </row>
    <row r="84" spans="1:28" ht="6" customHeight="1" thickBot="1" x14ac:dyDescent="0.25">
      <c r="N84" s="206"/>
    </row>
    <row r="85" spans="1:28" ht="18" customHeight="1" thickBot="1" x14ac:dyDescent="0.3">
      <c r="A85" s="156" t="s">
        <v>140</v>
      </c>
      <c r="B85" s="129"/>
      <c r="C85" s="129"/>
      <c r="D85" s="129"/>
      <c r="E85" s="129"/>
      <c r="F85" s="129"/>
      <c r="G85" s="131"/>
      <c r="H85" s="112"/>
      <c r="I85" s="129"/>
      <c r="J85" s="129"/>
      <c r="K85" s="129"/>
      <c r="L85" s="131"/>
      <c r="N85" s="206"/>
      <c r="P85" s="156" t="s">
        <v>140</v>
      </c>
      <c r="Q85" s="129"/>
      <c r="R85" s="129"/>
      <c r="S85" s="129"/>
      <c r="T85" s="129"/>
      <c r="U85" s="129"/>
      <c r="V85" s="131"/>
      <c r="W85" s="112"/>
      <c r="X85" s="129"/>
      <c r="Y85" s="129"/>
      <c r="Z85" s="129"/>
      <c r="AA85" s="131"/>
    </row>
  </sheetData>
  <sheetProtection sheet="1" objects="1" scenarios="1"/>
  <mergeCells count="34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35:L35"/>
    <mergeCell ref="V35:AA35"/>
    <mergeCell ref="G29:L29"/>
    <mergeCell ref="V29:AA29"/>
    <mergeCell ref="G44:L44"/>
    <mergeCell ref="V44:AA44"/>
    <mergeCell ref="AC30:AE35"/>
    <mergeCell ref="AC73:AE78"/>
    <mergeCell ref="G78:L78"/>
    <mergeCell ref="V78:AA78"/>
    <mergeCell ref="H45:L45"/>
    <mergeCell ref="W45:AA45"/>
    <mergeCell ref="G51:L51"/>
    <mergeCell ref="V51:AA51"/>
    <mergeCell ref="G57:L57"/>
    <mergeCell ref="V57:AA57"/>
    <mergeCell ref="G72:L72"/>
    <mergeCell ref="V72:AA72"/>
    <mergeCell ref="G65:L65"/>
    <mergeCell ref="V65:AA65"/>
    <mergeCell ref="H66:L66"/>
    <mergeCell ref="W66:AA66"/>
  </mergeCells>
  <pageMargins left="0.59055118110236227" right="0" top="0.19685039370078741" bottom="0" header="0" footer="0"/>
  <pageSetup paperSize="9" scale="98" fitToHeight="2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9</vt:i4>
      </vt:variant>
    </vt:vector>
  </HeadingPairs>
  <TitlesOfParts>
    <vt:vector size="24" baseType="lpstr">
      <vt:lpstr>Tischplan_20er_1.-6.</vt:lpstr>
      <vt:lpstr>20S 5-6</vt:lpstr>
      <vt:lpstr>20S 6-5</vt:lpstr>
      <vt:lpstr>HINTEN</vt:lpstr>
      <vt:lpstr>VORNE_20S</vt:lpstr>
      <vt:lpstr>HINTEN_20S 5-6</vt:lpstr>
      <vt:lpstr>HINTEN_20S 6-5</vt:lpstr>
      <vt:lpstr>16S 5-6</vt:lpstr>
      <vt:lpstr>16S 6-5</vt:lpstr>
      <vt:lpstr>VORNE_16S</vt:lpstr>
      <vt:lpstr>HINTEN_16S 5-6</vt:lpstr>
      <vt:lpstr>HINTEN_16S 6-5</vt:lpstr>
      <vt:lpstr>VORNE_10S</vt:lpstr>
      <vt:lpstr>HINTEN_10S 5-6</vt:lpstr>
      <vt:lpstr>HINTEN_10S 6-5</vt:lpstr>
      <vt:lpstr>'16S 5-6'!Druckbereich</vt:lpstr>
      <vt:lpstr>'16S 6-5'!Druckbereich</vt:lpstr>
      <vt:lpstr>'HINTEN_10S 5-6'!Druckbereich</vt:lpstr>
      <vt:lpstr>'HINTEN_10S 6-5'!Druckbereich</vt:lpstr>
      <vt:lpstr>'HINTEN_16S 5-6'!Druckbereich</vt:lpstr>
      <vt:lpstr>'HINTEN_16S 6-5'!Druckbereich</vt:lpstr>
      <vt:lpstr>'Tischplan_20er_1.-6.'!Druckbereich</vt:lpstr>
      <vt:lpstr>VORNE_10S!Druckbereich</vt:lpstr>
      <vt:lpstr>'Tischplan_20er_1.-6.'!Drucktitel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2020-12-21T13:05:31Z</cp:lastPrinted>
  <dcterms:created xsi:type="dcterms:W3CDTF">2020-11-30T21:03:03Z</dcterms:created>
  <dcterms:modified xsi:type="dcterms:W3CDTF">2022-09-26T16:47:21Z</dcterms:modified>
</cp:coreProperties>
</file>