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D:\DSkV\Vorlagen_2023\"/>
    </mc:Choice>
  </mc:AlternateContent>
  <xr:revisionPtr revIDLastSave="0" documentId="13_ncr:1_{1FDD3C9D-2FD7-47BA-9162-8443190352CC}" xr6:coauthVersionLast="47" xr6:coauthVersionMax="47" xr10:uidLastSave="{00000000-0000-0000-0000-000000000000}"/>
  <bookViews>
    <workbookView xWindow="-120" yWindow="-120" windowWidth="20730" windowHeight="11760" tabRatio="889" activeTab="6" xr2:uid="{00000000-000D-0000-FFFF-FFFF00000000}"/>
  </bookViews>
  <sheets>
    <sheet name="Tischplan_16er_1.-5." sheetId="1" r:id="rId1"/>
    <sheet name="20S" sheetId="11" r:id="rId2"/>
    <sheet name="Werbung A" sheetId="14" r:id="rId3"/>
    <sheet name="Werbung B" sheetId="10" r:id="rId4"/>
    <sheet name="VORNE_20S" sheetId="12" r:id="rId5"/>
    <sheet name="HINTEN_20S" sheetId="13" r:id="rId6"/>
    <sheet name="VORNE_15S" sheetId="8" r:id="rId7"/>
    <sheet name="HINTEN_15S" sheetId="9" r:id="rId8"/>
    <sheet name="VORNE_10S" sheetId="2" r:id="rId9"/>
    <sheet name="HINTEN_10S" sheetId="3" r:id="rId10"/>
  </sheets>
  <definedNames>
    <definedName name="_xlnm.Print_Area" localSheetId="9">HINTEN_10S!$A:$AB</definedName>
    <definedName name="_xlnm.Print_Area" localSheetId="0">'Tischplan_16er_1.-5.'!$A$1:$AO$82</definedName>
    <definedName name="_xlnm.Print_Area" localSheetId="8">VORNE_10S!$A:$AB</definedName>
    <definedName name="_xlnm.Print_Titles" localSheetId="0">'Tischplan_16er_1.-5.'!$1:$2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3" i="11" l="1"/>
  <c r="M43" i="11"/>
  <c r="AB35" i="12"/>
  <c r="O914" i="9"/>
  <c r="M914" i="9"/>
  <c r="B914" i="9"/>
  <c r="P901" i="9" s="1"/>
  <c r="O854" i="9"/>
  <c r="M854" i="9"/>
  <c r="B854" i="9"/>
  <c r="P841" i="9" s="1"/>
  <c r="O794" i="9"/>
  <c r="M794" i="9"/>
  <c r="B794" i="9"/>
  <c r="O734" i="9"/>
  <c r="M734" i="9"/>
  <c r="B734" i="9"/>
  <c r="P721" i="9" s="1"/>
  <c r="O674" i="9"/>
  <c r="M674" i="9"/>
  <c r="B674" i="9"/>
  <c r="P661" i="9" s="1"/>
  <c r="O614" i="9"/>
  <c r="M614" i="9"/>
  <c r="B614" i="9"/>
  <c r="P601" i="9" s="1"/>
  <c r="O554" i="9"/>
  <c r="M554" i="9"/>
  <c r="B554" i="9"/>
  <c r="A541" i="9" s="1"/>
  <c r="O494" i="9"/>
  <c r="M494" i="9"/>
  <c r="B494" i="9"/>
  <c r="P481" i="9" s="1"/>
  <c r="O434" i="9"/>
  <c r="M434" i="9"/>
  <c r="B434" i="9"/>
  <c r="P421" i="9" s="1"/>
  <c r="O374" i="9"/>
  <c r="M374" i="9"/>
  <c r="B374" i="9"/>
  <c r="P361" i="9" s="1"/>
  <c r="O314" i="9"/>
  <c r="M314" i="9"/>
  <c r="B314" i="9"/>
  <c r="P301" i="9" s="1"/>
  <c r="O254" i="9"/>
  <c r="M254" i="9"/>
  <c r="B254" i="9"/>
  <c r="P241" i="9" s="1"/>
  <c r="O194" i="9"/>
  <c r="M194" i="9"/>
  <c r="B194" i="9"/>
  <c r="P181" i="9" s="1"/>
  <c r="O134" i="9"/>
  <c r="M134" i="9"/>
  <c r="B134" i="9"/>
  <c r="P121" i="9" s="1"/>
  <c r="O74" i="9"/>
  <c r="M74" i="9"/>
  <c r="B74" i="9"/>
  <c r="P61" i="9" s="1"/>
  <c r="O14" i="9"/>
  <c r="M14" i="9"/>
  <c r="J14" i="9"/>
  <c r="Y194" i="9" s="1"/>
  <c r="B14" i="9"/>
  <c r="Q560" i="8"/>
  <c r="C490" i="8"/>
  <c r="C445" i="8"/>
  <c r="C432" i="8"/>
  <c r="C425" i="8"/>
  <c r="C385" i="8"/>
  <c r="C372" i="8"/>
  <c r="C365" i="8"/>
  <c r="C325" i="8"/>
  <c r="C312" i="8"/>
  <c r="C305" i="8"/>
  <c r="C265" i="8"/>
  <c r="C252" i="8"/>
  <c r="C245" i="8"/>
  <c r="C205" i="8"/>
  <c r="C192" i="8"/>
  <c r="C185" i="8"/>
  <c r="C145" i="8"/>
  <c r="C132" i="8"/>
  <c r="C126" i="8"/>
  <c r="C124" i="8"/>
  <c r="C27" i="8"/>
  <c r="C26" i="8"/>
  <c r="C25" i="8"/>
  <c r="C20" i="8"/>
  <c r="C19" i="8"/>
  <c r="C18" i="8"/>
  <c r="C12" i="8"/>
  <c r="C11" i="8"/>
  <c r="C10" i="8"/>
  <c r="C6" i="8"/>
  <c r="C5" i="8"/>
  <c r="C4" i="8"/>
  <c r="O14" i="13"/>
  <c r="M14" i="13"/>
  <c r="J14" i="13"/>
  <c r="Y45" i="13" s="1"/>
  <c r="B14" i="13"/>
  <c r="P32" i="13" s="1"/>
  <c r="Q27" i="11"/>
  <c r="M45" i="13"/>
  <c r="O45" i="13"/>
  <c r="Y35" i="12"/>
  <c r="Q35" i="12"/>
  <c r="O35" i="12"/>
  <c r="M35" i="12"/>
  <c r="S36" i="12" s="1"/>
  <c r="J35" i="12"/>
  <c r="B35" i="12"/>
  <c r="S2" i="12"/>
  <c r="R65" i="12" s="1"/>
  <c r="D2" i="12"/>
  <c r="Y1" i="12"/>
  <c r="Q1" i="12"/>
  <c r="O43" i="11"/>
  <c r="S43" i="11"/>
  <c r="S1" i="11"/>
  <c r="D1" i="11"/>
  <c r="P933" i="9"/>
  <c r="A933" i="9"/>
  <c r="O944" i="9"/>
  <c r="S915" i="9"/>
  <c r="P903" i="9"/>
  <c r="A903" i="9"/>
  <c r="A901" i="9"/>
  <c r="P873" i="9"/>
  <c r="A873" i="9"/>
  <c r="O884" i="9"/>
  <c r="S855" i="9"/>
  <c r="P843" i="9"/>
  <c r="A843" i="9"/>
  <c r="A841" i="9"/>
  <c r="P813" i="9"/>
  <c r="A813" i="9"/>
  <c r="O824" i="9"/>
  <c r="P781" i="9"/>
  <c r="P783" i="9"/>
  <c r="A783" i="9"/>
  <c r="P753" i="9"/>
  <c r="A753" i="9"/>
  <c r="O764" i="9"/>
  <c r="P723" i="9"/>
  <c r="A723" i="9"/>
  <c r="P693" i="9"/>
  <c r="A693" i="9"/>
  <c r="O704" i="9"/>
  <c r="M704" i="9"/>
  <c r="P663" i="9"/>
  <c r="A663" i="9"/>
  <c r="A661" i="9"/>
  <c r="P633" i="9"/>
  <c r="A633" i="9"/>
  <c r="O644" i="9"/>
  <c r="S615" i="9"/>
  <c r="P603" i="9"/>
  <c r="A603" i="9"/>
  <c r="A601" i="9"/>
  <c r="P573" i="9"/>
  <c r="A573" i="9"/>
  <c r="O584" i="9"/>
  <c r="P541" i="9"/>
  <c r="P543" i="9"/>
  <c r="A543" i="9"/>
  <c r="P513" i="9"/>
  <c r="A513" i="9"/>
  <c r="O524" i="9"/>
  <c r="P483" i="9"/>
  <c r="A483" i="9"/>
  <c r="P453" i="9"/>
  <c r="A453" i="9"/>
  <c r="O464" i="9"/>
  <c r="S435" i="9"/>
  <c r="P423" i="9"/>
  <c r="A423" i="9"/>
  <c r="P393" i="9"/>
  <c r="A393" i="9"/>
  <c r="O404" i="9"/>
  <c r="P363" i="9"/>
  <c r="A363" i="9"/>
  <c r="P333" i="9"/>
  <c r="A333" i="9"/>
  <c r="O344" i="9"/>
  <c r="S315" i="9"/>
  <c r="P303" i="9"/>
  <c r="A303" i="9"/>
  <c r="P273" i="9"/>
  <c r="A273" i="9"/>
  <c r="A271" i="9"/>
  <c r="O284" i="9"/>
  <c r="P243" i="9"/>
  <c r="A243" i="9"/>
  <c r="A241" i="9"/>
  <c r="P213" i="9"/>
  <c r="A213" i="9"/>
  <c r="O224" i="9"/>
  <c r="M224" i="9"/>
  <c r="P183" i="9"/>
  <c r="A183" i="9"/>
  <c r="P153" i="9"/>
  <c r="A153" i="9"/>
  <c r="P151" i="9"/>
  <c r="O164" i="9"/>
  <c r="M164" i="9"/>
  <c r="P123" i="9"/>
  <c r="A123" i="9"/>
  <c r="P93" i="9"/>
  <c r="A93" i="9"/>
  <c r="O104" i="9"/>
  <c r="D75" i="9"/>
  <c r="P63" i="9"/>
  <c r="A63" i="9"/>
  <c r="J44" i="9"/>
  <c r="P33" i="9"/>
  <c r="A33" i="9"/>
  <c r="O44" i="9"/>
  <c r="S15" i="9"/>
  <c r="Q644" i="9"/>
  <c r="P3" i="9"/>
  <c r="P1" i="9"/>
  <c r="AB931" i="8"/>
  <c r="Y931" i="8"/>
  <c r="Q931" i="8"/>
  <c r="O931" i="8"/>
  <c r="M931" i="8"/>
  <c r="J931" i="8"/>
  <c r="B931" i="8"/>
  <c r="S909" i="8"/>
  <c r="S902" i="8"/>
  <c r="S924" i="8" s="1"/>
  <c r="D902" i="8"/>
  <c r="Y901" i="8"/>
  <c r="Q901" i="8"/>
  <c r="J901" i="8"/>
  <c r="J914" i="9" s="1"/>
  <c r="B901" i="8"/>
  <c r="AB871" i="8"/>
  <c r="Y871" i="8"/>
  <c r="Q871" i="8"/>
  <c r="O871" i="8"/>
  <c r="D872" i="8" s="1"/>
  <c r="M871" i="8"/>
  <c r="J871" i="8"/>
  <c r="B871" i="8"/>
  <c r="S849" i="8"/>
  <c r="S842" i="8"/>
  <c r="S864" i="8" s="1"/>
  <c r="D842" i="8"/>
  <c r="B865" i="8" s="1"/>
  <c r="Y841" i="8"/>
  <c r="Q841" i="8"/>
  <c r="J841" i="8"/>
  <c r="J854" i="9" s="1"/>
  <c r="B841" i="8"/>
  <c r="AB811" i="8"/>
  <c r="Y811" i="8"/>
  <c r="Q811" i="8"/>
  <c r="O811" i="8"/>
  <c r="M811" i="8"/>
  <c r="J811" i="8"/>
  <c r="B811" i="8"/>
  <c r="S789" i="8"/>
  <c r="D789" i="8"/>
  <c r="S782" i="8"/>
  <c r="D782" i="8"/>
  <c r="Y781" i="8"/>
  <c r="Q781" i="8"/>
  <c r="J781" i="8"/>
  <c r="J794" i="9" s="1"/>
  <c r="B781" i="8"/>
  <c r="AB751" i="8"/>
  <c r="Y751" i="8"/>
  <c r="Q751" i="8"/>
  <c r="O751" i="8"/>
  <c r="S752" i="8" s="1"/>
  <c r="M751" i="8"/>
  <c r="J751" i="8"/>
  <c r="B751" i="8"/>
  <c r="S744" i="8"/>
  <c r="S729" i="8"/>
  <c r="S722" i="8"/>
  <c r="D722" i="8"/>
  <c r="Y721" i="8"/>
  <c r="Q721" i="8"/>
  <c r="J721" i="8"/>
  <c r="J734" i="9" s="1"/>
  <c r="B721" i="8"/>
  <c r="AB691" i="8"/>
  <c r="Y691" i="8"/>
  <c r="Q691" i="8"/>
  <c r="O691" i="8"/>
  <c r="M691" i="8"/>
  <c r="J691" i="8"/>
  <c r="B691" i="8"/>
  <c r="S684" i="8"/>
  <c r="S669" i="8"/>
  <c r="S662" i="8"/>
  <c r="D662" i="8"/>
  <c r="Y661" i="8"/>
  <c r="Q661" i="8"/>
  <c r="J661" i="8"/>
  <c r="J674" i="9" s="1"/>
  <c r="B661" i="8"/>
  <c r="AB631" i="8"/>
  <c r="Y631" i="8"/>
  <c r="Q631" i="8"/>
  <c r="O631" i="8"/>
  <c r="M631" i="8"/>
  <c r="J631" i="8"/>
  <c r="B631" i="8"/>
  <c r="D609" i="8"/>
  <c r="S602" i="8"/>
  <c r="D602" i="8"/>
  <c r="D624" i="8" s="1"/>
  <c r="Y601" i="8"/>
  <c r="Q601" i="8"/>
  <c r="J601" i="8"/>
  <c r="J614" i="9" s="1"/>
  <c r="B601" i="8"/>
  <c r="AB571" i="8"/>
  <c r="Y571" i="8"/>
  <c r="Q571" i="8"/>
  <c r="O571" i="8"/>
  <c r="D572" i="8" s="1"/>
  <c r="M571" i="8"/>
  <c r="J571" i="8"/>
  <c r="B571" i="8"/>
  <c r="S557" i="8"/>
  <c r="S542" i="8"/>
  <c r="D542" i="8"/>
  <c r="Y541" i="8"/>
  <c r="Q541" i="8"/>
  <c r="J541" i="8"/>
  <c r="J554" i="9" s="1"/>
  <c r="B541" i="8"/>
  <c r="AB511" i="8"/>
  <c r="Y511" i="8"/>
  <c r="Q511" i="8"/>
  <c r="O511" i="8"/>
  <c r="M511" i="8"/>
  <c r="J511" i="8"/>
  <c r="B511" i="8"/>
  <c r="S489" i="8"/>
  <c r="S482" i="8"/>
  <c r="S504" i="8" s="1"/>
  <c r="D482" i="8"/>
  <c r="C492" i="8" s="1"/>
  <c r="Y481" i="8"/>
  <c r="Q481" i="8"/>
  <c r="J481" i="8"/>
  <c r="J494" i="9" s="1"/>
  <c r="B481" i="8"/>
  <c r="AB451" i="8"/>
  <c r="Y451" i="8"/>
  <c r="Q451" i="8"/>
  <c r="O451" i="8"/>
  <c r="M451" i="8"/>
  <c r="J451" i="8"/>
  <c r="B451" i="8"/>
  <c r="S429" i="8"/>
  <c r="D429" i="8"/>
  <c r="S422" i="8"/>
  <c r="D422" i="8"/>
  <c r="Y421" i="8"/>
  <c r="Q421" i="8"/>
  <c r="J421" i="8"/>
  <c r="J434" i="9" s="1"/>
  <c r="B421" i="8"/>
  <c r="AB391" i="8"/>
  <c r="Y391" i="8"/>
  <c r="Q391" i="8"/>
  <c r="O391" i="8"/>
  <c r="M391" i="8"/>
  <c r="J391" i="8"/>
  <c r="B391" i="8"/>
  <c r="S369" i="8"/>
  <c r="S362" i="8"/>
  <c r="D362" i="8"/>
  <c r="C386" i="8" s="1"/>
  <c r="Y361" i="8"/>
  <c r="Q361" i="8"/>
  <c r="J361" i="8"/>
  <c r="J374" i="9" s="1"/>
  <c r="B361" i="8"/>
  <c r="AB331" i="8"/>
  <c r="Y331" i="8"/>
  <c r="Q331" i="8"/>
  <c r="O331" i="8"/>
  <c r="M331" i="8"/>
  <c r="J331" i="8"/>
  <c r="B331" i="8"/>
  <c r="S309" i="8"/>
  <c r="D309" i="8"/>
  <c r="S302" i="8"/>
  <c r="D302" i="8"/>
  <c r="Y301" i="8"/>
  <c r="Q301" i="8"/>
  <c r="J301" i="8"/>
  <c r="J314" i="9" s="1"/>
  <c r="B301" i="8"/>
  <c r="AB271" i="8"/>
  <c r="Y271" i="8"/>
  <c r="Q271" i="8"/>
  <c r="O271" i="8"/>
  <c r="M271" i="8"/>
  <c r="J271" i="8"/>
  <c r="B271" i="8"/>
  <c r="S257" i="8"/>
  <c r="D249" i="8"/>
  <c r="S242" i="8"/>
  <c r="D242" i="8"/>
  <c r="Y241" i="8"/>
  <c r="Q241" i="8"/>
  <c r="J241" i="8"/>
  <c r="J254" i="9" s="1"/>
  <c r="B241" i="8"/>
  <c r="AB211" i="8"/>
  <c r="Y211" i="8"/>
  <c r="Q211" i="8"/>
  <c r="O211" i="8"/>
  <c r="S212" i="8" s="1"/>
  <c r="S227" i="8" s="1"/>
  <c r="M211" i="8"/>
  <c r="J211" i="8"/>
  <c r="B211" i="8"/>
  <c r="D197" i="8"/>
  <c r="S182" i="8"/>
  <c r="D182" i="8"/>
  <c r="Y181" i="8"/>
  <c r="Q181" i="8"/>
  <c r="J181" i="8"/>
  <c r="J194" i="9" s="1"/>
  <c r="B181" i="8"/>
  <c r="AB151" i="8"/>
  <c r="Y151" i="8"/>
  <c r="Q151" i="8"/>
  <c r="O151" i="8"/>
  <c r="D152" i="8" s="1"/>
  <c r="M151" i="8"/>
  <c r="J151" i="8"/>
  <c r="B151" i="8"/>
  <c r="S144" i="8"/>
  <c r="S122" i="8"/>
  <c r="Q126" i="8" s="1"/>
  <c r="D122" i="8"/>
  <c r="Y121" i="8"/>
  <c r="Q121" i="8"/>
  <c r="J121" i="8"/>
  <c r="J134" i="9" s="1"/>
  <c r="B121" i="8"/>
  <c r="AB91" i="8"/>
  <c r="Y91" i="8"/>
  <c r="Q91" i="8"/>
  <c r="O91" i="8"/>
  <c r="D92" i="8" s="1"/>
  <c r="M91" i="8"/>
  <c r="J91" i="8"/>
  <c r="B91" i="8"/>
  <c r="S84" i="8"/>
  <c r="S69" i="8"/>
  <c r="S62" i="8"/>
  <c r="R87" i="8" s="1"/>
  <c r="D62" i="8"/>
  <c r="Y61" i="8"/>
  <c r="Q61" i="8"/>
  <c r="J61" i="8"/>
  <c r="J74" i="9" s="1"/>
  <c r="B61" i="8"/>
  <c r="AB31" i="8"/>
  <c r="Y31" i="8"/>
  <c r="Q31" i="8"/>
  <c r="O31" i="8"/>
  <c r="D32" i="8" s="1"/>
  <c r="M31" i="8"/>
  <c r="J31" i="8"/>
  <c r="B31" i="8"/>
  <c r="D24" i="8"/>
  <c r="S2" i="8"/>
  <c r="D2" i="8"/>
  <c r="B27" i="8" s="1"/>
  <c r="Y1" i="8"/>
  <c r="Q1" i="8"/>
  <c r="J164" i="9" l="1"/>
  <c r="J224" i="9"/>
  <c r="Y284" i="9"/>
  <c r="B80" i="9"/>
  <c r="B79" i="9"/>
  <c r="B78" i="9"/>
  <c r="C78" i="9"/>
  <c r="C80" i="9"/>
  <c r="C79" i="9"/>
  <c r="P445" i="9"/>
  <c r="Q440" i="9"/>
  <c r="Q439" i="9"/>
  <c r="Q438" i="9"/>
  <c r="R440" i="9"/>
  <c r="R438" i="9"/>
  <c r="R439" i="9"/>
  <c r="B65" i="12"/>
  <c r="B64" i="12"/>
  <c r="B63" i="12"/>
  <c r="B62" i="12"/>
  <c r="B57" i="12"/>
  <c r="B56" i="12"/>
  <c r="B55" i="12"/>
  <c r="B54" i="12"/>
  <c r="B48" i="12"/>
  <c r="B47" i="12"/>
  <c r="B46" i="12"/>
  <c r="B45" i="12"/>
  <c r="B41" i="12"/>
  <c r="B40" i="12"/>
  <c r="B39" i="12"/>
  <c r="B38" i="12"/>
  <c r="B31" i="12"/>
  <c r="B30" i="12"/>
  <c r="B29" i="12"/>
  <c r="B28" i="12"/>
  <c r="B23" i="12"/>
  <c r="B22" i="12"/>
  <c r="B21" i="12"/>
  <c r="B20" i="12"/>
  <c r="B14" i="12"/>
  <c r="B13" i="12"/>
  <c r="B12" i="12"/>
  <c r="B11" i="12"/>
  <c r="B7" i="12"/>
  <c r="B6" i="12"/>
  <c r="B5" i="12"/>
  <c r="B4" i="12"/>
  <c r="D27" i="12"/>
  <c r="C65" i="12"/>
  <c r="C64" i="12"/>
  <c r="C63" i="12"/>
  <c r="C57" i="12"/>
  <c r="C56" i="12"/>
  <c r="C48" i="12"/>
  <c r="C46" i="12"/>
  <c r="C40" i="12"/>
  <c r="D10" i="12"/>
  <c r="C62" i="12"/>
  <c r="C55" i="12"/>
  <c r="C47" i="12"/>
  <c r="C45" i="12"/>
  <c r="C39" i="12"/>
  <c r="C30" i="12"/>
  <c r="C54" i="12"/>
  <c r="C41" i="12"/>
  <c r="C5" i="12"/>
  <c r="C12" i="12"/>
  <c r="C21" i="12"/>
  <c r="C29" i="12"/>
  <c r="R777" i="8"/>
  <c r="R776" i="8"/>
  <c r="R775" i="8"/>
  <c r="R770" i="8"/>
  <c r="R769" i="8"/>
  <c r="R768" i="8"/>
  <c r="R762" i="8"/>
  <c r="R761" i="8"/>
  <c r="R760" i="8"/>
  <c r="R756" i="8"/>
  <c r="R755" i="8"/>
  <c r="R754" i="8"/>
  <c r="Q777" i="8"/>
  <c r="Q776" i="8"/>
  <c r="Q775" i="8"/>
  <c r="Q770" i="8"/>
  <c r="Q769" i="8"/>
  <c r="Q768" i="8"/>
  <c r="Q762" i="8"/>
  <c r="Q761" i="8"/>
  <c r="Q760" i="8"/>
  <c r="Q756" i="8"/>
  <c r="Q755" i="8"/>
  <c r="Q754" i="8"/>
  <c r="S767" i="8"/>
  <c r="C6" i="12"/>
  <c r="C13" i="12"/>
  <c r="C22" i="12"/>
  <c r="C31" i="12"/>
  <c r="S572" i="8"/>
  <c r="S152" i="8"/>
  <c r="S17" i="8"/>
  <c r="R27" i="8"/>
  <c r="R26" i="8"/>
  <c r="R25" i="8"/>
  <c r="R20" i="8"/>
  <c r="R19" i="8"/>
  <c r="R18" i="8"/>
  <c r="R12" i="8"/>
  <c r="R11" i="8"/>
  <c r="R10" i="8"/>
  <c r="R6" i="8"/>
  <c r="R5" i="8"/>
  <c r="R4" i="8"/>
  <c r="S9" i="8"/>
  <c r="Q27" i="8"/>
  <c r="Q26" i="8"/>
  <c r="Q25" i="8"/>
  <c r="Q20" i="8"/>
  <c r="Q19" i="8"/>
  <c r="Q18" i="8"/>
  <c r="Q12" i="8"/>
  <c r="Q11" i="8"/>
  <c r="Q10" i="8"/>
  <c r="Q6" i="8"/>
  <c r="Q5" i="8"/>
  <c r="Q4" i="8"/>
  <c r="B117" i="8"/>
  <c r="B116" i="8"/>
  <c r="B115" i="8"/>
  <c r="B110" i="8"/>
  <c r="B109" i="8"/>
  <c r="B108" i="8"/>
  <c r="C116" i="8"/>
  <c r="C108" i="8"/>
  <c r="B102" i="8"/>
  <c r="B101" i="8"/>
  <c r="B100" i="8"/>
  <c r="B96" i="8"/>
  <c r="B95" i="8"/>
  <c r="B94" i="8"/>
  <c r="C101" i="8"/>
  <c r="C94" i="8"/>
  <c r="C117" i="8"/>
  <c r="C109" i="8"/>
  <c r="C96" i="8"/>
  <c r="C110" i="8"/>
  <c r="C115" i="8"/>
  <c r="C102" i="8"/>
  <c r="C100" i="8"/>
  <c r="C95" i="8"/>
  <c r="S92" i="8"/>
  <c r="C747" i="8"/>
  <c r="C745" i="8"/>
  <c r="C739" i="8"/>
  <c r="C732" i="8"/>
  <c r="C730" i="8"/>
  <c r="C725" i="8"/>
  <c r="B747" i="8"/>
  <c r="B745" i="8"/>
  <c r="B739" i="8"/>
  <c r="B732" i="8"/>
  <c r="B730" i="8"/>
  <c r="B725" i="8"/>
  <c r="C746" i="8"/>
  <c r="C740" i="8"/>
  <c r="C738" i="8"/>
  <c r="C731" i="8"/>
  <c r="C726" i="8"/>
  <c r="C724" i="8"/>
  <c r="B746" i="8"/>
  <c r="B726" i="8"/>
  <c r="B740" i="8"/>
  <c r="B724" i="8"/>
  <c r="B738" i="8"/>
  <c r="D737" i="8"/>
  <c r="B731" i="8"/>
  <c r="C7" i="12"/>
  <c r="C14" i="12"/>
  <c r="C23" i="12"/>
  <c r="C38" i="12"/>
  <c r="R237" i="8"/>
  <c r="R236" i="8"/>
  <c r="R235" i="8"/>
  <c r="R230" i="8"/>
  <c r="R229" i="8"/>
  <c r="R228" i="8"/>
  <c r="R222" i="8"/>
  <c r="R221" i="8"/>
  <c r="R220" i="8"/>
  <c r="R216" i="8"/>
  <c r="R215" i="8"/>
  <c r="R214" i="8"/>
  <c r="Q237" i="8"/>
  <c r="Q236" i="8"/>
  <c r="Q235" i="8"/>
  <c r="Q230" i="8"/>
  <c r="Q229" i="8"/>
  <c r="Q228" i="8"/>
  <c r="Q222" i="8"/>
  <c r="Q221" i="8"/>
  <c r="Q220" i="8"/>
  <c r="Q216" i="8"/>
  <c r="Q215" i="8"/>
  <c r="Q214" i="8"/>
  <c r="C597" i="8"/>
  <c r="C595" i="8"/>
  <c r="C589" i="8"/>
  <c r="C581" i="8"/>
  <c r="B580" i="8"/>
  <c r="C574" i="8"/>
  <c r="B597" i="8"/>
  <c r="B595" i="8"/>
  <c r="B589" i="8"/>
  <c r="C582" i="8"/>
  <c r="B581" i="8"/>
  <c r="C575" i="8"/>
  <c r="B574" i="8"/>
  <c r="C596" i="8"/>
  <c r="C590" i="8"/>
  <c r="C588" i="8"/>
  <c r="B582" i="8"/>
  <c r="C576" i="8"/>
  <c r="B575" i="8"/>
  <c r="B588" i="8"/>
  <c r="B596" i="8"/>
  <c r="C580" i="8"/>
  <c r="B590" i="8"/>
  <c r="B576" i="8"/>
  <c r="D594" i="8"/>
  <c r="B177" i="8"/>
  <c r="B176" i="8"/>
  <c r="B175" i="8"/>
  <c r="B170" i="8"/>
  <c r="B169" i="8"/>
  <c r="B168" i="8"/>
  <c r="B162" i="8"/>
  <c r="B161" i="8"/>
  <c r="B160" i="8"/>
  <c r="B156" i="8"/>
  <c r="B155" i="8"/>
  <c r="B154" i="8"/>
  <c r="C170" i="8"/>
  <c r="C161" i="8"/>
  <c r="C154" i="8"/>
  <c r="C162" i="8"/>
  <c r="C177" i="8"/>
  <c r="C169" i="8"/>
  <c r="C160" i="8"/>
  <c r="C175" i="8"/>
  <c r="C155" i="8"/>
  <c r="C176" i="8"/>
  <c r="C168" i="8"/>
  <c r="C156" i="8"/>
  <c r="B57" i="8"/>
  <c r="B56" i="8"/>
  <c r="B55" i="8"/>
  <c r="B50" i="8"/>
  <c r="B49" i="8"/>
  <c r="B48" i="8"/>
  <c r="B42" i="8"/>
  <c r="B41" i="8"/>
  <c r="B40" i="8"/>
  <c r="B36" i="8"/>
  <c r="B35" i="8"/>
  <c r="B34" i="8"/>
  <c r="C56" i="8"/>
  <c r="C49" i="8"/>
  <c r="C48" i="8"/>
  <c r="C40" i="8"/>
  <c r="C35" i="8"/>
  <c r="C57" i="8"/>
  <c r="C50" i="8"/>
  <c r="C42" i="8"/>
  <c r="C36" i="8"/>
  <c r="C55" i="8"/>
  <c r="C41" i="8"/>
  <c r="C34" i="8"/>
  <c r="B87" i="8"/>
  <c r="B86" i="8"/>
  <c r="B85" i="8"/>
  <c r="B80" i="8"/>
  <c r="B79" i="8"/>
  <c r="B78" i="8"/>
  <c r="B72" i="8"/>
  <c r="B71" i="8"/>
  <c r="B70" i="8"/>
  <c r="B66" i="8"/>
  <c r="B65" i="8"/>
  <c r="B64" i="8"/>
  <c r="C85" i="8"/>
  <c r="C79" i="8"/>
  <c r="C71" i="8"/>
  <c r="C65" i="8"/>
  <c r="D69" i="8"/>
  <c r="C87" i="8"/>
  <c r="C80" i="8"/>
  <c r="C72" i="8"/>
  <c r="C66" i="8"/>
  <c r="C86" i="8"/>
  <c r="C78" i="8"/>
  <c r="C70" i="8"/>
  <c r="C64" i="8"/>
  <c r="C4" i="12"/>
  <c r="C11" i="12"/>
  <c r="C20" i="12"/>
  <c r="C28" i="12"/>
  <c r="D9" i="8"/>
  <c r="B147" i="8"/>
  <c r="B146" i="8"/>
  <c r="B145" i="8"/>
  <c r="B140" i="8"/>
  <c r="B139" i="8"/>
  <c r="B138" i="8"/>
  <c r="B132" i="8"/>
  <c r="B131" i="8"/>
  <c r="B130" i="8"/>
  <c r="B126" i="8"/>
  <c r="B125" i="8"/>
  <c r="B124" i="8"/>
  <c r="B207" i="8"/>
  <c r="B206" i="8"/>
  <c r="B205" i="8"/>
  <c r="B200" i="8"/>
  <c r="B199" i="8"/>
  <c r="B198" i="8"/>
  <c r="B192" i="8"/>
  <c r="B191" i="8"/>
  <c r="B190" i="8"/>
  <c r="B186" i="8"/>
  <c r="B185" i="8"/>
  <c r="B184" i="8"/>
  <c r="B267" i="8"/>
  <c r="B266" i="8"/>
  <c r="B265" i="8"/>
  <c r="B260" i="8"/>
  <c r="B259" i="8"/>
  <c r="B258" i="8"/>
  <c r="B252" i="8"/>
  <c r="B251" i="8"/>
  <c r="B250" i="8"/>
  <c r="B246" i="8"/>
  <c r="B245" i="8"/>
  <c r="B244" i="8"/>
  <c r="D264" i="8"/>
  <c r="B327" i="8"/>
  <c r="B326" i="8"/>
  <c r="B325" i="8"/>
  <c r="B320" i="8"/>
  <c r="B319" i="8"/>
  <c r="B318" i="8"/>
  <c r="B312" i="8"/>
  <c r="B311" i="8"/>
  <c r="B310" i="8"/>
  <c r="B306" i="8"/>
  <c r="B305" i="8"/>
  <c r="B304" i="8"/>
  <c r="D324" i="8"/>
  <c r="S332" i="8"/>
  <c r="D377" i="8"/>
  <c r="B447" i="8"/>
  <c r="B446" i="8"/>
  <c r="B445" i="8"/>
  <c r="B440" i="8"/>
  <c r="B439" i="8"/>
  <c r="B438" i="8"/>
  <c r="B432" i="8"/>
  <c r="B431" i="8"/>
  <c r="B430" i="8"/>
  <c r="B426" i="8"/>
  <c r="B425" i="8"/>
  <c r="B424" i="8"/>
  <c r="D444" i="8"/>
  <c r="S452" i="8"/>
  <c r="S512" i="8"/>
  <c r="C687" i="8"/>
  <c r="C685" i="8"/>
  <c r="C679" i="8"/>
  <c r="C672" i="8"/>
  <c r="C670" i="8"/>
  <c r="C665" i="8"/>
  <c r="B687" i="8"/>
  <c r="B685" i="8"/>
  <c r="B679" i="8"/>
  <c r="B672" i="8"/>
  <c r="B670" i="8"/>
  <c r="B665" i="8"/>
  <c r="C686" i="8"/>
  <c r="C680" i="8"/>
  <c r="C678" i="8"/>
  <c r="C671" i="8"/>
  <c r="C666" i="8"/>
  <c r="C664" i="8"/>
  <c r="B686" i="8"/>
  <c r="B666" i="8"/>
  <c r="B680" i="8"/>
  <c r="B664" i="8"/>
  <c r="B678" i="8"/>
  <c r="R747" i="8"/>
  <c r="R746" i="8"/>
  <c r="R745" i="8"/>
  <c r="R740" i="8"/>
  <c r="R739" i="8"/>
  <c r="R738" i="8"/>
  <c r="R732" i="8"/>
  <c r="R731" i="8"/>
  <c r="R730" i="8"/>
  <c r="R726" i="8"/>
  <c r="R725" i="8"/>
  <c r="R724" i="8"/>
  <c r="Q747" i="8"/>
  <c r="Q746" i="8"/>
  <c r="Q745" i="8"/>
  <c r="Q740" i="8"/>
  <c r="Q739" i="8"/>
  <c r="Q738" i="8"/>
  <c r="Q732" i="8"/>
  <c r="Q731" i="8"/>
  <c r="Q730" i="8"/>
  <c r="Q726" i="8"/>
  <c r="Q725" i="8"/>
  <c r="Q724" i="8"/>
  <c r="C807" i="8"/>
  <c r="C806" i="8"/>
  <c r="C805" i="8"/>
  <c r="C800" i="8"/>
  <c r="C799" i="8"/>
  <c r="C798" i="8"/>
  <c r="C792" i="8"/>
  <c r="C791" i="8"/>
  <c r="C790" i="8"/>
  <c r="C786" i="8"/>
  <c r="C785" i="8"/>
  <c r="C784" i="8"/>
  <c r="B800" i="8"/>
  <c r="B791" i="8"/>
  <c r="B784" i="8"/>
  <c r="B807" i="8"/>
  <c r="B799" i="8"/>
  <c r="B790" i="8"/>
  <c r="B806" i="8"/>
  <c r="B798" i="8"/>
  <c r="B786" i="8"/>
  <c r="B805" i="8"/>
  <c r="B792" i="8"/>
  <c r="D804" i="8"/>
  <c r="D812" i="8"/>
  <c r="D864" i="8"/>
  <c r="S932" i="8"/>
  <c r="R20" i="9"/>
  <c r="R19" i="9"/>
  <c r="R18" i="9"/>
  <c r="Q20" i="9"/>
  <c r="Q19" i="9"/>
  <c r="Q18" i="9"/>
  <c r="P325" i="9"/>
  <c r="Q320" i="9"/>
  <c r="Q319" i="9"/>
  <c r="Q318" i="9"/>
  <c r="R318" i="9"/>
  <c r="R319" i="9"/>
  <c r="R320" i="9"/>
  <c r="Q6" i="11"/>
  <c r="Q33" i="11"/>
  <c r="Q4" i="12"/>
  <c r="Q5" i="12"/>
  <c r="Q6" i="12"/>
  <c r="Q7" i="12"/>
  <c r="Q11" i="12"/>
  <c r="Q12" i="12"/>
  <c r="Q13" i="12"/>
  <c r="Q14" i="12"/>
  <c r="Q20" i="12"/>
  <c r="Q21" i="12"/>
  <c r="Q22" i="12"/>
  <c r="Q23" i="12"/>
  <c r="Q28" i="12"/>
  <c r="Q29" i="12"/>
  <c r="Q30" i="12"/>
  <c r="Q31" i="12"/>
  <c r="Q38" i="12"/>
  <c r="Q39" i="12"/>
  <c r="Q40" i="12"/>
  <c r="Q41" i="12"/>
  <c r="Q45" i="12"/>
  <c r="Q46" i="12"/>
  <c r="Q47" i="12"/>
  <c r="Q48" i="12"/>
  <c r="Q54" i="12"/>
  <c r="Q55" i="12"/>
  <c r="Q56" i="12"/>
  <c r="Q57" i="12"/>
  <c r="Q62" i="12"/>
  <c r="Q63" i="12"/>
  <c r="Q64" i="12"/>
  <c r="Q65" i="12"/>
  <c r="Q64" i="8"/>
  <c r="Q65" i="8"/>
  <c r="Q66" i="8"/>
  <c r="Q70" i="8"/>
  <c r="Q71" i="8"/>
  <c r="Q72" i="8"/>
  <c r="Q78" i="8"/>
  <c r="Q79" i="8"/>
  <c r="Q80" i="8"/>
  <c r="Q85" i="8"/>
  <c r="Q86" i="8"/>
  <c r="Q87" i="8"/>
  <c r="Q124" i="8"/>
  <c r="C138" i="8"/>
  <c r="C146" i="8"/>
  <c r="C186" i="8"/>
  <c r="C198" i="8"/>
  <c r="C206" i="8"/>
  <c r="C246" i="8"/>
  <c r="C258" i="8"/>
  <c r="C266" i="8"/>
  <c r="C306" i="8"/>
  <c r="C318" i="8"/>
  <c r="C326" i="8"/>
  <c r="C366" i="8"/>
  <c r="C378" i="8"/>
  <c r="C426" i="8"/>
  <c r="C438" i="8"/>
  <c r="C446" i="8"/>
  <c r="R147" i="8"/>
  <c r="R146" i="8"/>
  <c r="R145" i="8"/>
  <c r="R140" i="8"/>
  <c r="R139" i="8"/>
  <c r="R138" i="8"/>
  <c r="R132" i="8"/>
  <c r="R131" i="8"/>
  <c r="R130" i="8"/>
  <c r="R126" i="8"/>
  <c r="R125" i="8"/>
  <c r="R124" i="8"/>
  <c r="Q147" i="8"/>
  <c r="Q146" i="8"/>
  <c r="Q145" i="8"/>
  <c r="Q140" i="8"/>
  <c r="Q139" i="8"/>
  <c r="Q138" i="8"/>
  <c r="Q132" i="8"/>
  <c r="Q131" i="8"/>
  <c r="Q130" i="8"/>
  <c r="R207" i="8"/>
  <c r="R206" i="8"/>
  <c r="R205" i="8"/>
  <c r="R200" i="8"/>
  <c r="R199" i="8"/>
  <c r="R198" i="8"/>
  <c r="R192" i="8"/>
  <c r="R191" i="8"/>
  <c r="R190" i="8"/>
  <c r="R186" i="8"/>
  <c r="R185" i="8"/>
  <c r="R184" i="8"/>
  <c r="Q207" i="8"/>
  <c r="Q206" i="8"/>
  <c r="Q205" i="8"/>
  <c r="Q200" i="8"/>
  <c r="Q199" i="8"/>
  <c r="Q198" i="8"/>
  <c r="Q192" i="8"/>
  <c r="Q191" i="8"/>
  <c r="Q190" i="8"/>
  <c r="Q186" i="8"/>
  <c r="Q185" i="8"/>
  <c r="Q184" i="8"/>
  <c r="D212" i="8"/>
  <c r="D227" i="8" s="1"/>
  <c r="R267" i="8"/>
  <c r="R266" i="8"/>
  <c r="R265" i="8"/>
  <c r="R260" i="8"/>
  <c r="R259" i="8"/>
  <c r="R258" i="8"/>
  <c r="R252" i="8"/>
  <c r="R251" i="8"/>
  <c r="R250" i="8"/>
  <c r="R246" i="8"/>
  <c r="R245" i="8"/>
  <c r="R244" i="8"/>
  <c r="Q267" i="8"/>
  <c r="Q266" i="8"/>
  <c r="Q265" i="8"/>
  <c r="Q260" i="8"/>
  <c r="Q259" i="8"/>
  <c r="Q258" i="8"/>
  <c r="Q252" i="8"/>
  <c r="Q251" i="8"/>
  <c r="Q250" i="8"/>
  <c r="Q246" i="8"/>
  <c r="Q245" i="8"/>
  <c r="Q244" i="8"/>
  <c r="R327" i="8"/>
  <c r="R326" i="8"/>
  <c r="R325" i="8"/>
  <c r="R320" i="8"/>
  <c r="R319" i="8"/>
  <c r="R318" i="8"/>
  <c r="R312" i="8"/>
  <c r="R311" i="8"/>
  <c r="R310" i="8"/>
  <c r="R306" i="8"/>
  <c r="R305" i="8"/>
  <c r="R304" i="8"/>
  <c r="Q327" i="8"/>
  <c r="Q326" i="8"/>
  <c r="Q325" i="8"/>
  <c r="Q320" i="8"/>
  <c r="Q319" i="8"/>
  <c r="Q318" i="8"/>
  <c r="Q312" i="8"/>
  <c r="Q311" i="8"/>
  <c r="Q310" i="8"/>
  <c r="Q306" i="8"/>
  <c r="Q305" i="8"/>
  <c r="Q304" i="8"/>
  <c r="S324" i="8"/>
  <c r="B387" i="8"/>
  <c r="B386" i="8"/>
  <c r="B385" i="8"/>
  <c r="B380" i="8"/>
  <c r="B379" i="8"/>
  <c r="B378" i="8"/>
  <c r="B372" i="8"/>
  <c r="B371" i="8"/>
  <c r="B370" i="8"/>
  <c r="B366" i="8"/>
  <c r="B365" i="8"/>
  <c r="B364" i="8"/>
  <c r="R447" i="8"/>
  <c r="R446" i="8"/>
  <c r="R445" i="8"/>
  <c r="R440" i="8"/>
  <c r="R439" i="8"/>
  <c r="R438" i="8"/>
  <c r="R432" i="8"/>
  <c r="R431" i="8"/>
  <c r="R430" i="8"/>
  <c r="R426" i="8"/>
  <c r="R425" i="8"/>
  <c r="R424" i="8"/>
  <c r="Q447" i="8"/>
  <c r="Q446" i="8"/>
  <c r="Q445" i="8"/>
  <c r="Q440" i="8"/>
  <c r="Q439" i="8"/>
  <c r="Q438" i="8"/>
  <c r="Q432" i="8"/>
  <c r="Q431" i="8"/>
  <c r="Q430" i="8"/>
  <c r="Q426" i="8"/>
  <c r="Q425" i="8"/>
  <c r="Q424" i="8"/>
  <c r="S444" i="8"/>
  <c r="C507" i="8"/>
  <c r="C506" i="8"/>
  <c r="C505" i="8"/>
  <c r="C500" i="8"/>
  <c r="B506" i="8"/>
  <c r="B499" i="8"/>
  <c r="B492" i="8"/>
  <c r="B490" i="8"/>
  <c r="C485" i="8"/>
  <c r="B484" i="8"/>
  <c r="B505" i="8"/>
  <c r="C498" i="8"/>
  <c r="C491" i="8"/>
  <c r="C486" i="8"/>
  <c r="B485" i="8"/>
  <c r="B500" i="8"/>
  <c r="B498" i="8"/>
  <c r="B491" i="8"/>
  <c r="B486" i="8"/>
  <c r="B567" i="8"/>
  <c r="C560" i="8"/>
  <c r="B559" i="8"/>
  <c r="C551" i="8"/>
  <c r="B550" i="8"/>
  <c r="C565" i="8"/>
  <c r="B560" i="8"/>
  <c r="C552" i="8"/>
  <c r="B551" i="8"/>
  <c r="C566" i="8"/>
  <c r="B565" i="8"/>
  <c r="C558" i="8"/>
  <c r="B552" i="8"/>
  <c r="C546" i="8"/>
  <c r="C545" i="8"/>
  <c r="C544" i="8"/>
  <c r="C559" i="8"/>
  <c r="B546" i="8"/>
  <c r="C567" i="8"/>
  <c r="B558" i="8"/>
  <c r="B545" i="8"/>
  <c r="B566" i="8"/>
  <c r="B544" i="8"/>
  <c r="C627" i="8"/>
  <c r="C625" i="8"/>
  <c r="C619" i="8"/>
  <c r="C612" i="8"/>
  <c r="C610" i="8"/>
  <c r="C605" i="8"/>
  <c r="B627" i="8"/>
  <c r="B625" i="8"/>
  <c r="B619" i="8"/>
  <c r="B612" i="8"/>
  <c r="B610" i="8"/>
  <c r="B605" i="8"/>
  <c r="C626" i="8"/>
  <c r="C620" i="8"/>
  <c r="C618" i="8"/>
  <c r="C611" i="8"/>
  <c r="C606" i="8"/>
  <c r="C604" i="8"/>
  <c r="B626" i="8"/>
  <c r="B606" i="8"/>
  <c r="B620" i="8"/>
  <c r="B604" i="8"/>
  <c r="B618" i="8"/>
  <c r="R687" i="8"/>
  <c r="R686" i="8"/>
  <c r="R685" i="8"/>
  <c r="R680" i="8"/>
  <c r="R679" i="8"/>
  <c r="R678" i="8"/>
  <c r="R672" i="8"/>
  <c r="R671" i="8"/>
  <c r="R670" i="8"/>
  <c r="R666" i="8"/>
  <c r="R665" i="8"/>
  <c r="R664" i="8"/>
  <c r="Q687" i="8"/>
  <c r="Q686" i="8"/>
  <c r="Q685" i="8"/>
  <c r="Q680" i="8"/>
  <c r="Q679" i="8"/>
  <c r="Q678" i="8"/>
  <c r="Q672" i="8"/>
  <c r="Q671" i="8"/>
  <c r="Q670" i="8"/>
  <c r="Q666" i="8"/>
  <c r="Q665" i="8"/>
  <c r="Q664" i="8"/>
  <c r="R807" i="8"/>
  <c r="R806" i="8"/>
  <c r="R805" i="8"/>
  <c r="R800" i="8"/>
  <c r="R799" i="8"/>
  <c r="R798" i="8"/>
  <c r="R792" i="8"/>
  <c r="R791" i="8"/>
  <c r="R790" i="8"/>
  <c r="R786" i="8"/>
  <c r="R785" i="8"/>
  <c r="R784" i="8"/>
  <c r="Q807" i="8"/>
  <c r="Q806" i="8"/>
  <c r="Q805" i="8"/>
  <c r="Q800" i="8"/>
  <c r="Q799" i="8"/>
  <c r="Q798" i="8"/>
  <c r="Q792" i="8"/>
  <c r="Q791" i="8"/>
  <c r="Q790" i="8"/>
  <c r="Q786" i="8"/>
  <c r="Q785" i="8"/>
  <c r="Q784" i="8"/>
  <c r="C867" i="8"/>
  <c r="C866" i="8"/>
  <c r="C865" i="8"/>
  <c r="C860" i="8"/>
  <c r="C859" i="8"/>
  <c r="C858" i="8"/>
  <c r="C852" i="8"/>
  <c r="C851" i="8"/>
  <c r="C850" i="8"/>
  <c r="C846" i="8"/>
  <c r="C845" i="8"/>
  <c r="C844" i="8"/>
  <c r="B860" i="8"/>
  <c r="B851" i="8"/>
  <c r="B844" i="8"/>
  <c r="B867" i="8"/>
  <c r="B859" i="8"/>
  <c r="B850" i="8"/>
  <c r="B866" i="8"/>
  <c r="B858" i="8"/>
  <c r="B846" i="8"/>
  <c r="B852" i="8"/>
  <c r="B845" i="8"/>
  <c r="B897" i="8"/>
  <c r="C896" i="8"/>
  <c r="C895" i="8"/>
  <c r="C890" i="8"/>
  <c r="C889" i="8"/>
  <c r="C888" i="8"/>
  <c r="C882" i="8"/>
  <c r="C881" i="8"/>
  <c r="C880" i="8"/>
  <c r="C876" i="8"/>
  <c r="C875" i="8"/>
  <c r="C874" i="8"/>
  <c r="B890" i="8"/>
  <c r="B881" i="8"/>
  <c r="B874" i="8"/>
  <c r="C897" i="8"/>
  <c r="B889" i="8"/>
  <c r="B880" i="8"/>
  <c r="B896" i="8"/>
  <c r="B888" i="8"/>
  <c r="B876" i="8"/>
  <c r="B895" i="8"/>
  <c r="B882" i="8"/>
  <c r="B875" i="8"/>
  <c r="B927" i="8"/>
  <c r="B925" i="8"/>
  <c r="B919" i="8"/>
  <c r="C911" i="8"/>
  <c r="B910" i="8"/>
  <c r="C904" i="8"/>
  <c r="C926" i="8"/>
  <c r="C920" i="8"/>
  <c r="C912" i="8"/>
  <c r="B911" i="8"/>
  <c r="C905" i="8"/>
  <c r="B904" i="8"/>
  <c r="B926" i="8"/>
  <c r="B920" i="8"/>
  <c r="C918" i="8"/>
  <c r="B912" i="8"/>
  <c r="C906" i="8"/>
  <c r="B905" i="8"/>
  <c r="B918" i="8"/>
  <c r="C927" i="8"/>
  <c r="C925" i="8"/>
  <c r="C910" i="8"/>
  <c r="C919" i="8"/>
  <c r="A625" i="9"/>
  <c r="Q620" i="9"/>
  <c r="Q619" i="9"/>
  <c r="Q618" i="9"/>
  <c r="R620" i="9"/>
  <c r="R618" i="9"/>
  <c r="R619" i="9"/>
  <c r="Q920" i="9"/>
  <c r="Q919" i="9"/>
  <c r="Q918" i="9"/>
  <c r="R920" i="9"/>
  <c r="R918" i="9"/>
  <c r="R919" i="9"/>
  <c r="Q12" i="11"/>
  <c r="R4" i="12"/>
  <c r="R5" i="12"/>
  <c r="R6" i="12"/>
  <c r="R7" i="12"/>
  <c r="R11" i="12"/>
  <c r="R12" i="12"/>
  <c r="R13" i="12"/>
  <c r="R14" i="12"/>
  <c r="R20" i="12"/>
  <c r="R21" i="12"/>
  <c r="R22" i="12"/>
  <c r="R23" i="12"/>
  <c r="R28" i="12"/>
  <c r="R29" i="12"/>
  <c r="R30" i="12"/>
  <c r="R31" i="12"/>
  <c r="R38" i="12"/>
  <c r="R39" i="12"/>
  <c r="R40" i="12"/>
  <c r="R41" i="12"/>
  <c r="R45" i="12"/>
  <c r="R46" i="12"/>
  <c r="R47" i="12"/>
  <c r="R48" i="12"/>
  <c r="R54" i="12"/>
  <c r="R55" i="12"/>
  <c r="R56" i="12"/>
  <c r="R57" i="12"/>
  <c r="R62" i="12"/>
  <c r="R63" i="12"/>
  <c r="R64" i="12"/>
  <c r="R64" i="8"/>
  <c r="R65" i="8"/>
  <c r="R66" i="8"/>
  <c r="R70" i="8"/>
  <c r="R71" i="8"/>
  <c r="R72" i="8"/>
  <c r="R78" i="8"/>
  <c r="R79" i="8"/>
  <c r="R80" i="8"/>
  <c r="R85" i="8"/>
  <c r="R86" i="8"/>
  <c r="C125" i="8"/>
  <c r="C130" i="8"/>
  <c r="C139" i="8"/>
  <c r="C147" i="8"/>
  <c r="C190" i="8"/>
  <c r="C199" i="8"/>
  <c r="C207" i="8"/>
  <c r="C250" i="8"/>
  <c r="C259" i="8"/>
  <c r="C267" i="8"/>
  <c r="C310" i="8"/>
  <c r="C319" i="8"/>
  <c r="C327" i="8"/>
  <c r="C370" i="8"/>
  <c r="C379" i="8"/>
  <c r="C387" i="8"/>
  <c r="C430" i="8"/>
  <c r="C439" i="8"/>
  <c r="C447" i="8"/>
  <c r="C484" i="8"/>
  <c r="C499" i="8"/>
  <c r="B671" i="8"/>
  <c r="B906" i="8"/>
  <c r="S129" i="8"/>
  <c r="R387" i="8"/>
  <c r="R386" i="8"/>
  <c r="R385" i="8"/>
  <c r="R380" i="8"/>
  <c r="R379" i="8"/>
  <c r="R378" i="8"/>
  <c r="R372" i="8"/>
  <c r="R371" i="8"/>
  <c r="R370" i="8"/>
  <c r="R366" i="8"/>
  <c r="R365" i="8"/>
  <c r="R364" i="8"/>
  <c r="Q387" i="8"/>
  <c r="Q386" i="8"/>
  <c r="Q385" i="8"/>
  <c r="Q380" i="8"/>
  <c r="Q379" i="8"/>
  <c r="Q378" i="8"/>
  <c r="Q372" i="8"/>
  <c r="Q371" i="8"/>
  <c r="Q370" i="8"/>
  <c r="Q366" i="8"/>
  <c r="Q365" i="8"/>
  <c r="Q364" i="8"/>
  <c r="R507" i="8"/>
  <c r="R506" i="8"/>
  <c r="R505" i="8"/>
  <c r="R500" i="8"/>
  <c r="R499" i="8"/>
  <c r="R498" i="8"/>
  <c r="R492" i="8"/>
  <c r="R491" i="8"/>
  <c r="R490" i="8"/>
  <c r="R486" i="8"/>
  <c r="R485" i="8"/>
  <c r="R484" i="8"/>
  <c r="Q507" i="8"/>
  <c r="Q506" i="8"/>
  <c r="Q505" i="8"/>
  <c r="Q500" i="8"/>
  <c r="Q499" i="8"/>
  <c r="Q498" i="8"/>
  <c r="Q492" i="8"/>
  <c r="Q491" i="8"/>
  <c r="Q490" i="8"/>
  <c r="Q486" i="8"/>
  <c r="Q484" i="8"/>
  <c r="R567" i="8"/>
  <c r="R566" i="8"/>
  <c r="R565" i="8"/>
  <c r="R560" i="8"/>
  <c r="R559" i="8"/>
  <c r="R558" i="8"/>
  <c r="R552" i="8"/>
  <c r="R551" i="8"/>
  <c r="R550" i="8"/>
  <c r="R546" i="8"/>
  <c r="Q565" i="8"/>
  <c r="Q552" i="8"/>
  <c r="R545" i="8"/>
  <c r="R544" i="8"/>
  <c r="Q566" i="8"/>
  <c r="Q558" i="8"/>
  <c r="Q546" i="8"/>
  <c r="Q545" i="8"/>
  <c r="Q544" i="8"/>
  <c r="Q567" i="8"/>
  <c r="Q559" i="8"/>
  <c r="Q550" i="8"/>
  <c r="Q551" i="8"/>
  <c r="R627" i="8"/>
  <c r="R626" i="8"/>
  <c r="R625" i="8"/>
  <c r="R620" i="8"/>
  <c r="R619" i="8"/>
  <c r="R618" i="8"/>
  <c r="R612" i="8"/>
  <c r="R611" i="8"/>
  <c r="R610" i="8"/>
  <c r="R606" i="8"/>
  <c r="R605" i="8"/>
  <c r="R604" i="8"/>
  <c r="Q627" i="8"/>
  <c r="Q626" i="8"/>
  <c r="Q625" i="8"/>
  <c r="Q620" i="8"/>
  <c r="Q619" i="8"/>
  <c r="Q618" i="8"/>
  <c r="Q612" i="8"/>
  <c r="Q611" i="8"/>
  <c r="Q610" i="8"/>
  <c r="Q606" i="8"/>
  <c r="Q605" i="8"/>
  <c r="Q604" i="8"/>
  <c r="R867" i="8"/>
  <c r="R866" i="8"/>
  <c r="R865" i="8"/>
  <c r="R860" i="8"/>
  <c r="R859" i="8"/>
  <c r="R858" i="8"/>
  <c r="R852" i="8"/>
  <c r="R851" i="8"/>
  <c r="R850" i="8"/>
  <c r="R846" i="8"/>
  <c r="R845" i="8"/>
  <c r="R844" i="8"/>
  <c r="Q867" i="8"/>
  <c r="Q866" i="8"/>
  <c r="Q865" i="8"/>
  <c r="Q860" i="8"/>
  <c r="Q859" i="8"/>
  <c r="Q858" i="8"/>
  <c r="Q852" i="8"/>
  <c r="Q851" i="8"/>
  <c r="Q850" i="8"/>
  <c r="Q846" i="8"/>
  <c r="Q845" i="8"/>
  <c r="Q844" i="8"/>
  <c r="R927" i="8"/>
  <c r="R926" i="8"/>
  <c r="R925" i="8"/>
  <c r="R920" i="8"/>
  <c r="R919" i="8"/>
  <c r="R918" i="8"/>
  <c r="R912" i="8"/>
  <c r="R911" i="8"/>
  <c r="R910" i="8"/>
  <c r="R906" i="8"/>
  <c r="R905" i="8"/>
  <c r="R904" i="8"/>
  <c r="Q927" i="8"/>
  <c r="Q926" i="8"/>
  <c r="Q925" i="8"/>
  <c r="Q920" i="8"/>
  <c r="Q919" i="8"/>
  <c r="Q912" i="8"/>
  <c r="Q905" i="8"/>
  <c r="Q918" i="8"/>
  <c r="Q906" i="8"/>
  <c r="Q910" i="8"/>
  <c r="Q904" i="8"/>
  <c r="Q911" i="8"/>
  <c r="Q860" i="9"/>
  <c r="Q859" i="9"/>
  <c r="Q858" i="9"/>
  <c r="R860" i="9"/>
  <c r="R858" i="9"/>
  <c r="R859" i="9"/>
  <c r="J45" i="13"/>
  <c r="Q18" i="11"/>
  <c r="B4" i="8"/>
  <c r="B5" i="8"/>
  <c r="B6" i="8"/>
  <c r="B10" i="8"/>
  <c r="B11" i="8"/>
  <c r="B12" i="8"/>
  <c r="B18" i="8"/>
  <c r="B19" i="8"/>
  <c r="B20" i="8"/>
  <c r="B25" i="8"/>
  <c r="B26" i="8"/>
  <c r="Q125" i="8"/>
  <c r="C131" i="8"/>
  <c r="C140" i="8"/>
  <c r="C184" i="8"/>
  <c r="C191" i="8"/>
  <c r="C200" i="8"/>
  <c r="C244" i="8"/>
  <c r="C251" i="8"/>
  <c r="C260" i="8"/>
  <c r="C304" i="8"/>
  <c r="C311" i="8"/>
  <c r="C320" i="8"/>
  <c r="C364" i="8"/>
  <c r="C371" i="8"/>
  <c r="C380" i="8"/>
  <c r="C424" i="8"/>
  <c r="C431" i="8"/>
  <c r="C440" i="8"/>
  <c r="Q485" i="8"/>
  <c r="B507" i="8"/>
  <c r="C550" i="8"/>
  <c r="B611" i="8"/>
  <c r="B785" i="8"/>
  <c r="Q60" i="11"/>
  <c r="Q3" i="11"/>
  <c r="Q9" i="11"/>
  <c r="Q15" i="11"/>
  <c r="Q24" i="11"/>
  <c r="Q30" i="11"/>
  <c r="Q45" i="11"/>
  <c r="Q51" i="11"/>
  <c r="Q57" i="11"/>
  <c r="Q66" i="11"/>
  <c r="Q72" i="11"/>
  <c r="Q54" i="11"/>
  <c r="Q75" i="11"/>
  <c r="Q4" i="11"/>
  <c r="Q10" i="11"/>
  <c r="Q16" i="11"/>
  <c r="Q25" i="11"/>
  <c r="Q31" i="11"/>
  <c r="Q46" i="11"/>
  <c r="Q52" i="11"/>
  <c r="Q58" i="11"/>
  <c r="Q67" i="11"/>
  <c r="Q73" i="11"/>
  <c r="Q48" i="11"/>
  <c r="Q69" i="11"/>
  <c r="Q5" i="11"/>
  <c r="Q11" i="11"/>
  <c r="Q17" i="11"/>
  <c r="Q26" i="11"/>
  <c r="Q32" i="11"/>
  <c r="Q47" i="11"/>
  <c r="Q53" i="11"/>
  <c r="Q59" i="11"/>
  <c r="Q68" i="11"/>
  <c r="Q74" i="11"/>
  <c r="R3" i="11"/>
  <c r="R4" i="11"/>
  <c r="R5" i="11"/>
  <c r="R6" i="11"/>
  <c r="R9" i="11"/>
  <c r="R10" i="11"/>
  <c r="R11" i="11"/>
  <c r="R12" i="11"/>
  <c r="R15" i="11"/>
  <c r="R16" i="11"/>
  <c r="R17" i="11"/>
  <c r="R18" i="11"/>
  <c r="R24" i="11"/>
  <c r="R25" i="11"/>
  <c r="R26" i="11"/>
  <c r="R27" i="11"/>
  <c r="R30" i="11"/>
  <c r="R31" i="11"/>
  <c r="R32" i="11"/>
  <c r="R33" i="11"/>
  <c r="R45" i="11"/>
  <c r="R46" i="11"/>
  <c r="R47" i="11"/>
  <c r="R48" i="11"/>
  <c r="R51" i="11"/>
  <c r="R52" i="11"/>
  <c r="R53" i="11"/>
  <c r="R54" i="11"/>
  <c r="R57" i="11"/>
  <c r="R58" i="11"/>
  <c r="R59" i="11"/>
  <c r="R60" i="11"/>
  <c r="R66" i="11"/>
  <c r="R67" i="11"/>
  <c r="R68" i="11"/>
  <c r="R69" i="11"/>
  <c r="R72" i="11"/>
  <c r="R73" i="11"/>
  <c r="R74" i="11"/>
  <c r="R75" i="11"/>
  <c r="D8" i="11"/>
  <c r="D43" i="11"/>
  <c r="B3" i="11"/>
  <c r="B4" i="11"/>
  <c r="B5" i="11"/>
  <c r="B6" i="11"/>
  <c r="B9" i="11"/>
  <c r="B10" i="11"/>
  <c r="B11" i="11"/>
  <c r="B12" i="11"/>
  <c r="B15" i="11"/>
  <c r="B16" i="11"/>
  <c r="B17" i="11"/>
  <c r="B18" i="11"/>
  <c r="B24" i="11"/>
  <c r="B25" i="11"/>
  <c r="B26" i="11"/>
  <c r="B27" i="11"/>
  <c r="B30" i="11"/>
  <c r="B31" i="11"/>
  <c r="B32" i="11"/>
  <c r="B33" i="11"/>
  <c r="D35" i="11"/>
  <c r="D22" i="11"/>
  <c r="C3" i="11"/>
  <c r="C4" i="11"/>
  <c r="C5" i="11"/>
  <c r="C6" i="11"/>
  <c r="C9" i="11"/>
  <c r="C10" i="11"/>
  <c r="C11" i="11"/>
  <c r="C12" i="11"/>
  <c r="C15" i="11"/>
  <c r="C16" i="11"/>
  <c r="C17" i="11"/>
  <c r="C18" i="11"/>
  <c r="C24" i="11"/>
  <c r="C25" i="11"/>
  <c r="C26" i="11"/>
  <c r="C27" i="11"/>
  <c r="C30" i="11"/>
  <c r="C31" i="11"/>
  <c r="C32" i="11"/>
  <c r="C33" i="11"/>
  <c r="Y14" i="13"/>
  <c r="D15" i="13"/>
  <c r="A27" i="13" s="1"/>
  <c r="A61" i="9"/>
  <c r="A481" i="9"/>
  <c r="P355" i="9"/>
  <c r="P475" i="9"/>
  <c r="A121" i="9"/>
  <c r="A325" i="9"/>
  <c r="A361" i="9"/>
  <c r="A445" i="9"/>
  <c r="S46" i="13"/>
  <c r="P58" i="13"/>
  <c r="A58" i="13"/>
  <c r="P27" i="13"/>
  <c r="A1" i="13"/>
  <c r="B45" i="13"/>
  <c r="Q45" i="13"/>
  <c r="P1" i="13"/>
  <c r="S15" i="13"/>
  <c r="Q14" i="13"/>
  <c r="A32" i="13"/>
  <c r="D46" i="13"/>
  <c r="S61" i="12"/>
  <c r="S44" i="12"/>
  <c r="S53" i="12"/>
  <c r="D36" i="12"/>
  <c r="S10" i="12"/>
  <c r="S27" i="12"/>
  <c r="D19" i="12"/>
  <c r="S19" i="12"/>
  <c r="S77" i="11"/>
  <c r="S64" i="11"/>
  <c r="S50" i="11"/>
  <c r="S71" i="11"/>
  <c r="S56" i="11"/>
  <c r="S8" i="11"/>
  <c r="S22" i="11"/>
  <c r="S35" i="11"/>
  <c r="D14" i="11"/>
  <c r="D29" i="11"/>
  <c r="S14" i="11"/>
  <c r="S29" i="11"/>
  <c r="A181" i="9"/>
  <c r="P31" i="9"/>
  <c r="M44" i="9"/>
  <c r="P211" i="9"/>
  <c r="Y254" i="9"/>
  <c r="A301" i="9"/>
  <c r="A421" i="9"/>
  <c r="S555" i="9"/>
  <c r="A721" i="9"/>
  <c r="Y14" i="9"/>
  <c r="P55" i="9"/>
  <c r="J104" i="9"/>
  <c r="P391" i="9"/>
  <c r="A655" i="9"/>
  <c r="A781" i="9"/>
  <c r="P25" i="9"/>
  <c r="A1" i="9"/>
  <c r="D15" i="9"/>
  <c r="P91" i="9"/>
  <c r="Y134" i="9"/>
  <c r="D255" i="9"/>
  <c r="A296" i="9" s="1"/>
  <c r="B284" i="9"/>
  <c r="S375" i="9"/>
  <c r="S495" i="9"/>
  <c r="S795" i="9"/>
  <c r="A835" i="9" s="1"/>
  <c r="A116" i="9"/>
  <c r="P116" i="9"/>
  <c r="P86" i="9"/>
  <c r="A86" i="9"/>
  <c r="Y944" i="9"/>
  <c r="J944" i="9"/>
  <c r="Y914" i="9"/>
  <c r="Y884" i="9"/>
  <c r="J884" i="9"/>
  <c r="Y854" i="9"/>
  <c r="Y824" i="9"/>
  <c r="J824" i="9"/>
  <c r="Y794" i="9"/>
  <c r="Y764" i="9"/>
  <c r="J764" i="9"/>
  <c r="Y734" i="9"/>
  <c r="Y704" i="9"/>
  <c r="J704" i="9"/>
  <c r="Y674" i="9"/>
  <c r="Y644" i="9"/>
  <c r="J644" i="9"/>
  <c r="J284" i="9"/>
  <c r="Y614" i="9"/>
  <c r="Y584" i="9"/>
  <c r="J524" i="9"/>
  <c r="Y494" i="9"/>
  <c r="Y464" i="9"/>
  <c r="J404" i="9"/>
  <c r="Y374" i="9"/>
  <c r="J584" i="9"/>
  <c r="Y554" i="9"/>
  <c r="Y524" i="9"/>
  <c r="J464" i="9"/>
  <c r="Y434" i="9"/>
  <c r="Y404" i="9"/>
  <c r="J344" i="9"/>
  <c r="Y314" i="9"/>
  <c r="Y44" i="9"/>
  <c r="Y74" i="9"/>
  <c r="Y104" i="9"/>
  <c r="D165" i="9"/>
  <c r="S165" i="9"/>
  <c r="Y164" i="9"/>
  <c r="D225" i="9"/>
  <c r="S225" i="9"/>
  <c r="Y224" i="9"/>
  <c r="P296" i="9"/>
  <c r="P266" i="9"/>
  <c r="A55" i="9"/>
  <c r="A25" i="9"/>
  <c r="Y344" i="9"/>
  <c r="M104" i="9"/>
  <c r="S75" i="9"/>
  <c r="S135" i="9"/>
  <c r="S195" i="9"/>
  <c r="S255" i="9"/>
  <c r="M284" i="9"/>
  <c r="P331" i="9"/>
  <c r="P451" i="9"/>
  <c r="P571" i="9"/>
  <c r="P931" i="9"/>
  <c r="P871" i="9"/>
  <c r="P811" i="9"/>
  <c r="P751" i="9"/>
  <c r="P691" i="9"/>
  <c r="P631" i="9"/>
  <c r="Q944" i="9"/>
  <c r="B944" i="9"/>
  <c r="A931" i="9"/>
  <c r="Q914" i="9"/>
  <c r="Q884" i="9"/>
  <c r="B884" i="9"/>
  <c r="A871" i="9"/>
  <c r="Q854" i="9"/>
  <c r="Q824" i="9"/>
  <c r="B824" i="9"/>
  <c r="A811" i="9"/>
  <c r="Q794" i="9"/>
  <c r="Q764" i="9"/>
  <c r="B764" i="9"/>
  <c r="A751" i="9"/>
  <c r="Q734" i="9"/>
  <c r="Q704" i="9"/>
  <c r="B704" i="9"/>
  <c r="A691" i="9"/>
  <c r="Q674" i="9"/>
  <c r="A631" i="9"/>
  <c r="Q14" i="9"/>
  <c r="A31" i="9"/>
  <c r="B44" i="9"/>
  <c r="Q44" i="9"/>
  <c r="Q74" i="9"/>
  <c r="A91" i="9"/>
  <c r="B104" i="9"/>
  <c r="Q104" i="9"/>
  <c r="Q134" i="9"/>
  <c r="A151" i="9"/>
  <c r="B164" i="9"/>
  <c r="Q164" i="9"/>
  <c r="Q194" i="9"/>
  <c r="A211" i="9"/>
  <c r="B224" i="9"/>
  <c r="Q224" i="9"/>
  <c r="Q254" i="9"/>
  <c r="Q284" i="9"/>
  <c r="Q344" i="9"/>
  <c r="A355" i="9"/>
  <c r="Q374" i="9"/>
  <c r="A391" i="9"/>
  <c r="B404" i="9"/>
  <c r="Q464" i="9"/>
  <c r="A475" i="9"/>
  <c r="Q494" i="9"/>
  <c r="A511" i="9"/>
  <c r="B524" i="9"/>
  <c r="Q584" i="9"/>
  <c r="Q614" i="9"/>
  <c r="D675" i="9"/>
  <c r="P511" i="9"/>
  <c r="S705" i="9"/>
  <c r="D705" i="9"/>
  <c r="S735" i="9"/>
  <c r="M764" i="9"/>
  <c r="D735" i="9"/>
  <c r="P835" i="9"/>
  <c r="A805" i="9"/>
  <c r="D135" i="9"/>
  <c r="D195" i="9"/>
  <c r="P271" i="9"/>
  <c r="Q314" i="9"/>
  <c r="A331" i="9"/>
  <c r="B344" i="9"/>
  <c r="Q404" i="9"/>
  <c r="A415" i="9"/>
  <c r="Q434" i="9"/>
  <c r="A451" i="9"/>
  <c r="B464" i="9"/>
  <c r="Q524" i="9"/>
  <c r="Q554" i="9"/>
  <c r="A571" i="9"/>
  <c r="B584" i="9"/>
  <c r="P655" i="9"/>
  <c r="P625" i="9"/>
  <c r="B644" i="9"/>
  <c r="P895" i="9"/>
  <c r="P865" i="9"/>
  <c r="A895" i="9"/>
  <c r="A865" i="9"/>
  <c r="D315" i="9"/>
  <c r="M344" i="9"/>
  <c r="D375" i="9"/>
  <c r="M404" i="9"/>
  <c r="D435" i="9"/>
  <c r="M464" i="9"/>
  <c r="D495" i="9"/>
  <c r="M524" i="9"/>
  <c r="D555" i="9"/>
  <c r="M584" i="9"/>
  <c r="D615" i="9"/>
  <c r="M644" i="9"/>
  <c r="P955" i="9"/>
  <c r="P925" i="9"/>
  <c r="A955" i="9"/>
  <c r="A925" i="9"/>
  <c r="S675" i="9"/>
  <c r="D795" i="9"/>
  <c r="M824" i="9"/>
  <c r="D855" i="9"/>
  <c r="M884" i="9"/>
  <c r="D915" i="9"/>
  <c r="M944" i="9"/>
  <c r="D39" i="8"/>
  <c r="D54" i="8"/>
  <c r="D47" i="8"/>
  <c r="D174" i="8"/>
  <c r="D159" i="8"/>
  <c r="D167" i="8"/>
  <c r="D114" i="8"/>
  <c r="D99" i="8"/>
  <c r="D107" i="8"/>
  <c r="S114" i="8"/>
  <c r="S204" i="8"/>
  <c r="S189" i="8"/>
  <c r="S624" i="8"/>
  <c r="S609" i="8"/>
  <c r="S617" i="8"/>
  <c r="D84" i="8"/>
  <c r="S107" i="8"/>
  <c r="D512" i="8"/>
  <c r="D587" i="8"/>
  <c r="D579" i="8"/>
  <c r="S594" i="8"/>
  <c r="S579" i="8"/>
  <c r="S587" i="8"/>
  <c r="S174" i="8"/>
  <c r="S159" i="8"/>
  <c r="S459" i="8"/>
  <c r="D452" i="8"/>
  <c r="S24" i="8"/>
  <c r="S32" i="8"/>
  <c r="S99" i="8"/>
  <c r="D137" i="8"/>
  <c r="S167" i="8"/>
  <c r="S197" i="8"/>
  <c r="S234" i="8"/>
  <c r="S219" i="8"/>
  <c r="D332" i="8"/>
  <c r="D369" i="8"/>
  <c r="D384" i="8"/>
  <c r="D497" i="8"/>
  <c r="S467" i="8"/>
  <c r="S474" i="8"/>
  <c r="D77" i="8"/>
  <c r="D144" i="8"/>
  <c r="D129" i="8"/>
  <c r="D204" i="8"/>
  <c r="D189" i="8"/>
  <c r="S264" i="8"/>
  <c r="S249" i="8"/>
  <c r="S272" i="8"/>
  <c r="D272" i="8"/>
  <c r="D504" i="8"/>
  <c r="D489" i="8"/>
  <c r="D564" i="8"/>
  <c r="D549" i="8"/>
  <c r="D557" i="8"/>
  <c r="S137" i="8"/>
  <c r="D317" i="8"/>
  <c r="S384" i="8"/>
  <c r="S377" i="8"/>
  <c r="S564" i="8"/>
  <c r="S549" i="8"/>
  <c r="S692" i="8"/>
  <c r="D692" i="8"/>
  <c r="D857" i="8"/>
  <c r="D924" i="8"/>
  <c r="D909" i="8"/>
  <c r="D917" i="8"/>
  <c r="S954" i="8"/>
  <c r="S939" i="8"/>
  <c r="S947" i="8"/>
  <c r="D17" i="8"/>
  <c r="S77" i="8"/>
  <c r="D257" i="8"/>
  <c r="S317" i="8"/>
  <c r="S392" i="8"/>
  <c r="D392" i="8"/>
  <c r="S632" i="8"/>
  <c r="D632" i="8"/>
  <c r="S774" i="8"/>
  <c r="S759" i="8"/>
  <c r="D849" i="8"/>
  <c r="D894" i="8"/>
  <c r="D879" i="8"/>
  <c r="D887" i="8"/>
  <c r="D437" i="8"/>
  <c r="S497" i="8"/>
  <c r="D677" i="8"/>
  <c r="D744" i="8"/>
  <c r="D729" i="8"/>
  <c r="D752" i="8"/>
  <c r="D932" i="8"/>
  <c r="S437" i="8"/>
  <c r="D617" i="8"/>
  <c r="S677" i="8"/>
  <c r="D669" i="8"/>
  <c r="D684" i="8"/>
  <c r="S737" i="8"/>
  <c r="S804" i="8"/>
  <c r="S812" i="8"/>
  <c r="S797" i="8"/>
  <c r="S872" i="8"/>
  <c r="S917" i="8"/>
  <c r="D797" i="8"/>
  <c r="S857" i="8"/>
  <c r="M451" i="3"/>
  <c r="M436" i="3"/>
  <c r="M407" i="3"/>
  <c r="M422" i="3" s="1"/>
  <c r="M393" i="3"/>
  <c r="M378" i="3"/>
  <c r="M349" i="3"/>
  <c r="M364" i="3" s="1"/>
  <c r="M335" i="3"/>
  <c r="M320" i="3"/>
  <c r="M291" i="3"/>
  <c r="M306" i="3" s="1"/>
  <c r="M277" i="3"/>
  <c r="M262" i="3"/>
  <c r="M233" i="3"/>
  <c r="M248" i="3" s="1"/>
  <c r="M219" i="3"/>
  <c r="M204" i="3"/>
  <c r="M175" i="3"/>
  <c r="M190" i="3" s="1"/>
  <c r="M161" i="3"/>
  <c r="M146" i="3"/>
  <c r="M117" i="3"/>
  <c r="M132" i="3" s="1"/>
  <c r="M103" i="3"/>
  <c r="M88" i="3"/>
  <c r="M59" i="3"/>
  <c r="M74" i="3" s="1"/>
  <c r="M45" i="3"/>
  <c r="M30" i="3"/>
  <c r="M1" i="3"/>
  <c r="M16" i="3" s="1"/>
  <c r="J1" i="3"/>
  <c r="B1" i="3"/>
  <c r="Q451" i="3" s="1"/>
  <c r="J496" i="2"/>
  <c r="J463" i="2"/>
  <c r="J430" i="2"/>
  <c r="J397" i="2"/>
  <c r="J364" i="2"/>
  <c r="J331" i="2"/>
  <c r="J298" i="2"/>
  <c r="J265" i="2"/>
  <c r="J232" i="2"/>
  <c r="J199" i="2"/>
  <c r="J166" i="2"/>
  <c r="J133" i="2"/>
  <c r="J100" i="2"/>
  <c r="J67" i="2"/>
  <c r="J34" i="2"/>
  <c r="N1" i="3"/>
  <c r="O1" i="3"/>
  <c r="N436" i="3"/>
  <c r="N451" i="3" s="1"/>
  <c r="O436" i="3"/>
  <c r="O451" i="3" s="1"/>
  <c r="N407" i="3"/>
  <c r="O407" i="3"/>
  <c r="O422" i="3"/>
  <c r="N378" i="3"/>
  <c r="N393" i="3" s="1"/>
  <c r="O378" i="3"/>
  <c r="N349" i="3"/>
  <c r="O349" i="3"/>
  <c r="O364" i="3"/>
  <c r="N320" i="3"/>
  <c r="N335" i="3"/>
  <c r="O320" i="3"/>
  <c r="O335" i="3"/>
  <c r="N291" i="3"/>
  <c r="O291" i="3"/>
  <c r="O306" i="3" s="1"/>
  <c r="D307" i="3" s="1"/>
  <c r="N262" i="3"/>
  <c r="O262" i="3"/>
  <c r="O277" i="3" s="1"/>
  <c r="N233" i="3"/>
  <c r="O233" i="3"/>
  <c r="O248" i="3" s="1"/>
  <c r="N204" i="3"/>
  <c r="O204" i="3"/>
  <c r="O219" i="3" s="1"/>
  <c r="N175" i="3"/>
  <c r="O175" i="3"/>
  <c r="O190" i="3" s="1"/>
  <c r="D191" i="3" s="1"/>
  <c r="N146" i="3"/>
  <c r="O146" i="3"/>
  <c r="O161" i="3" s="1"/>
  <c r="N117" i="3"/>
  <c r="D118" i="3" s="1"/>
  <c r="O117" i="3"/>
  <c r="O132" i="3"/>
  <c r="N88" i="3"/>
  <c r="S89" i="3"/>
  <c r="O88" i="3"/>
  <c r="O103" i="3"/>
  <c r="N59" i="3"/>
  <c r="O59" i="3"/>
  <c r="N30" i="3"/>
  <c r="O30" i="3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B84" i="1"/>
  <c r="M513" i="2"/>
  <c r="O513" i="2"/>
  <c r="Y513" i="2"/>
  <c r="Q513" i="2"/>
  <c r="J513" i="2"/>
  <c r="B513" i="2"/>
  <c r="S497" i="2"/>
  <c r="D497" i="2"/>
  <c r="B508" i="2" s="1"/>
  <c r="B509" i="2"/>
  <c r="B504" i="2"/>
  <c r="D502" i="2"/>
  <c r="Y496" i="2"/>
  <c r="Q496" i="2"/>
  <c r="B496" i="2"/>
  <c r="M480" i="2"/>
  <c r="O480" i="2"/>
  <c r="Y480" i="2"/>
  <c r="Q480" i="2"/>
  <c r="J480" i="2"/>
  <c r="B480" i="2"/>
  <c r="S464" i="2"/>
  <c r="D464" i="2"/>
  <c r="B475" i="2"/>
  <c r="B466" i="2"/>
  <c r="Y463" i="2"/>
  <c r="Q463" i="2"/>
  <c r="B463" i="2"/>
  <c r="M447" i="2"/>
  <c r="O447" i="2"/>
  <c r="Y447" i="2"/>
  <c r="Q447" i="2"/>
  <c r="J447" i="2"/>
  <c r="B447" i="2"/>
  <c r="S431" i="2"/>
  <c r="R438" i="2" s="1"/>
  <c r="Q443" i="2"/>
  <c r="D431" i="2"/>
  <c r="R442" i="2"/>
  <c r="S441" i="2"/>
  <c r="Q438" i="2"/>
  <c r="Q437" i="2"/>
  <c r="R434" i="2"/>
  <c r="R433" i="2"/>
  <c r="Y430" i="2"/>
  <c r="Q430" i="2"/>
  <c r="B430" i="2"/>
  <c r="B397" i="2"/>
  <c r="B364" i="2"/>
  <c r="B331" i="2"/>
  <c r="B298" i="2"/>
  <c r="B265" i="2"/>
  <c r="B232" i="2"/>
  <c r="B199" i="2"/>
  <c r="B166" i="2"/>
  <c r="B133" i="2"/>
  <c r="B100" i="2"/>
  <c r="B67" i="2"/>
  <c r="B34" i="2"/>
  <c r="B414" i="2"/>
  <c r="B381" i="2"/>
  <c r="B348" i="2"/>
  <c r="B315" i="2"/>
  <c r="B282" i="2"/>
  <c r="B249" i="2"/>
  <c r="B216" i="2"/>
  <c r="B183" i="2"/>
  <c r="B150" i="2"/>
  <c r="B117" i="2"/>
  <c r="B84" i="2"/>
  <c r="B51" i="2"/>
  <c r="M414" i="2"/>
  <c r="O414" i="2"/>
  <c r="Y414" i="2"/>
  <c r="Q414" i="2"/>
  <c r="J414" i="2"/>
  <c r="S398" i="2"/>
  <c r="Q410" i="2" s="1"/>
  <c r="R405" i="2"/>
  <c r="D398" i="2"/>
  <c r="D403" i="2" s="1"/>
  <c r="S408" i="2"/>
  <c r="R404" i="2"/>
  <c r="S403" i="2"/>
  <c r="R400" i="2"/>
  <c r="Y397" i="2"/>
  <c r="Q397" i="2"/>
  <c r="M381" i="2"/>
  <c r="O381" i="2"/>
  <c r="S382" i="2"/>
  <c r="R393" i="2" s="1"/>
  <c r="Y381" i="2"/>
  <c r="Q381" i="2"/>
  <c r="J381" i="2"/>
  <c r="S365" i="2"/>
  <c r="D365" i="2"/>
  <c r="B372" i="2" s="1"/>
  <c r="C367" i="2"/>
  <c r="Y364" i="2"/>
  <c r="Q364" i="2"/>
  <c r="M348" i="2"/>
  <c r="O348" i="2"/>
  <c r="Y348" i="2"/>
  <c r="Q348" i="2"/>
  <c r="J348" i="2"/>
  <c r="S332" i="2"/>
  <c r="D332" i="2"/>
  <c r="Y331" i="2"/>
  <c r="Q331" i="2"/>
  <c r="M315" i="2"/>
  <c r="O315" i="2"/>
  <c r="Y315" i="2"/>
  <c r="Q315" i="2"/>
  <c r="J315" i="2"/>
  <c r="S299" i="2"/>
  <c r="D299" i="2"/>
  <c r="C310" i="2"/>
  <c r="C311" i="2"/>
  <c r="B306" i="2"/>
  <c r="B305" i="2"/>
  <c r="C301" i="2"/>
  <c r="Y298" i="2"/>
  <c r="Q298" i="2"/>
  <c r="M282" i="2"/>
  <c r="O282" i="2"/>
  <c r="Y282" i="2"/>
  <c r="Q282" i="2"/>
  <c r="J282" i="2"/>
  <c r="S266" i="2"/>
  <c r="D266" i="2"/>
  <c r="C272" i="2" s="1"/>
  <c r="R268" i="2"/>
  <c r="Y265" i="2"/>
  <c r="Q265" i="2"/>
  <c r="M249" i="2"/>
  <c r="S250" i="2"/>
  <c r="O249" i="2"/>
  <c r="Y249" i="2"/>
  <c r="Q249" i="2"/>
  <c r="J249" i="2"/>
  <c r="S233" i="2"/>
  <c r="D233" i="2"/>
  <c r="Y232" i="2"/>
  <c r="Q232" i="2"/>
  <c r="M216" i="2"/>
  <c r="O216" i="2"/>
  <c r="Y216" i="2"/>
  <c r="Q216" i="2"/>
  <c r="J216" i="2"/>
  <c r="S200" i="2"/>
  <c r="D200" i="2"/>
  <c r="S210" i="2"/>
  <c r="R207" i="2"/>
  <c r="Q206" i="2"/>
  <c r="R203" i="2"/>
  <c r="Q203" i="2"/>
  <c r="Y199" i="2"/>
  <c r="Q199" i="2"/>
  <c r="M183" i="2"/>
  <c r="O183" i="2"/>
  <c r="Y183" i="2"/>
  <c r="Q183" i="2"/>
  <c r="J183" i="2"/>
  <c r="S167" i="2"/>
  <c r="Q179" i="2"/>
  <c r="D167" i="2"/>
  <c r="C179" i="2" s="1"/>
  <c r="B179" i="2"/>
  <c r="R178" i="2"/>
  <c r="C178" i="2"/>
  <c r="B178" i="2"/>
  <c r="S177" i="2"/>
  <c r="D177" i="2"/>
  <c r="C174" i="2"/>
  <c r="B174" i="2"/>
  <c r="R173" i="2"/>
  <c r="C173" i="2"/>
  <c r="B173" i="2"/>
  <c r="S172" i="2"/>
  <c r="B170" i="2"/>
  <c r="R169" i="2"/>
  <c r="B169" i="2"/>
  <c r="Y166" i="2"/>
  <c r="Q166" i="2"/>
  <c r="M150" i="2"/>
  <c r="O150" i="2"/>
  <c r="Y150" i="2"/>
  <c r="Q150" i="2"/>
  <c r="J150" i="2"/>
  <c r="S134" i="2"/>
  <c r="Q146" i="2" s="1"/>
  <c r="D134" i="2"/>
  <c r="D139" i="2"/>
  <c r="Y133" i="2"/>
  <c r="Q133" i="2"/>
  <c r="M117" i="2"/>
  <c r="O117" i="2"/>
  <c r="Y117" i="2"/>
  <c r="Q117" i="2"/>
  <c r="J117" i="2"/>
  <c r="S101" i="2"/>
  <c r="D101" i="2"/>
  <c r="C113" i="2"/>
  <c r="B113" i="2"/>
  <c r="R104" i="2"/>
  <c r="B104" i="2"/>
  <c r="Y100" i="2"/>
  <c r="Q100" i="2"/>
  <c r="M84" i="2"/>
  <c r="O84" i="2"/>
  <c r="Y84" i="2"/>
  <c r="Q84" i="2"/>
  <c r="J84" i="2"/>
  <c r="S68" i="2"/>
  <c r="R70" i="2" s="1"/>
  <c r="D68" i="2"/>
  <c r="S78" i="2"/>
  <c r="Y67" i="2"/>
  <c r="Q67" i="2"/>
  <c r="M51" i="2"/>
  <c r="O51" i="2"/>
  <c r="Y51" i="2"/>
  <c r="Q51" i="2"/>
  <c r="J51" i="2"/>
  <c r="S35" i="2"/>
  <c r="D35" i="2"/>
  <c r="R38" i="2"/>
  <c r="Y34" i="2"/>
  <c r="Q34" i="2"/>
  <c r="M18" i="2"/>
  <c r="S19" i="2" s="1"/>
  <c r="O18" i="2"/>
  <c r="S2" i="2"/>
  <c r="R13" i="2" s="1"/>
  <c r="R4" i="2"/>
  <c r="D2" i="2"/>
  <c r="B5" i="2"/>
  <c r="Q1" i="2"/>
  <c r="Y1" i="2"/>
  <c r="B18" i="2"/>
  <c r="J18" i="2"/>
  <c r="Q18" i="2"/>
  <c r="Y18" i="2"/>
  <c r="C80" i="2"/>
  <c r="C79" i="2"/>
  <c r="C75" i="2"/>
  <c r="C74" i="2"/>
  <c r="C71" i="2"/>
  <c r="C70" i="2"/>
  <c r="C145" i="2"/>
  <c r="C136" i="2"/>
  <c r="Q262" i="2"/>
  <c r="R256" i="2"/>
  <c r="C278" i="2"/>
  <c r="C277" i="2"/>
  <c r="C273" i="2"/>
  <c r="C269" i="2"/>
  <c r="C268" i="2"/>
  <c r="C339" i="2"/>
  <c r="R47" i="2"/>
  <c r="Q46" i="2"/>
  <c r="Q42" i="2"/>
  <c r="Q41" i="2"/>
  <c r="Q38" i="2"/>
  <c r="Q37" i="2"/>
  <c r="B71" i="2"/>
  <c r="B75" i="2"/>
  <c r="B80" i="2"/>
  <c r="Q107" i="2"/>
  <c r="B141" i="2"/>
  <c r="R179" i="2"/>
  <c r="Q178" i="2"/>
  <c r="Q174" i="2"/>
  <c r="Q173" i="2"/>
  <c r="Q170" i="2"/>
  <c r="Q169" i="2"/>
  <c r="B203" i="2"/>
  <c r="R245" i="2"/>
  <c r="Q244" i="2"/>
  <c r="Q240" i="2"/>
  <c r="Q239" i="2"/>
  <c r="Q236" i="2"/>
  <c r="Q235" i="2"/>
  <c r="Q256" i="2"/>
  <c r="B269" i="2"/>
  <c r="B273" i="2"/>
  <c r="B278" i="2"/>
  <c r="R311" i="2"/>
  <c r="Q310" i="2"/>
  <c r="Q306" i="2"/>
  <c r="Q305" i="2"/>
  <c r="Q302" i="2"/>
  <c r="Q301" i="2"/>
  <c r="B335" i="2"/>
  <c r="D382" i="2"/>
  <c r="C410" i="2"/>
  <c r="C409" i="2"/>
  <c r="C405" i="2"/>
  <c r="C404" i="2"/>
  <c r="C401" i="2"/>
  <c r="C400" i="2"/>
  <c r="B410" i="2"/>
  <c r="B405" i="2"/>
  <c r="B401" i="2"/>
  <c r="C443" i="2"/>
  <c r="C442" i="2"/>
  <c r="C438" i="2"/>
  <c r="C437" i="2"/>
  <c r="C434" i="2"/>
  <c r="C433" i="2"/>
  <c r="C509" i="2"/>
  <c r="C508" i="2"/>
  <c r="C504" i="2"/>
  <c r="C503" i="2"/>
  <c r="C500" i="2"/>
  <c r="C499" i="2"/>
  <c r="N45" i="3"/>
  <c r="D31" i="3"/>
  <c r="N16" i="3"/>
  <c r="N74" i="3"/>
  <c r="N132" i="3"/>
  <c r="S118" i="3"/>
  <c r="N190" i="3"/>
  <c r="D176" i="3"/>
  <c r="S176" i="3"/>
  <c r="R184" i="3" s="1"/>
  <c r="Q179" i="3"/>
  <c r="R180" i="3"/>
  <c r="S191" i="3"/>
  <c r="R122" i="3"/>
  <c r="R5" i="2"/>
  <c r="R9" i="2"/>
  <c r="B79" i="2"/>
  <c r="D78" i="2"/>
  <c r="B70" i="2"/>
  <c r="Q13" i="2"/>
  <c r="Q14" i="2"/>
  <c r="Q8" i="2"/>
  <c r="Q9" i="2"/>
  <c r="Q4" i="2"/>
  <c r="Q5" i="2"/>
  <c r="S12" i="2"/>
  <c r="S7" i="2"/>
  <c r="D19" i="2"/>
  <c r="C21" i="2" s="1"/>
  <c r="D217" i="2"/>
  <c r="S217" i="2"/>
  <c r="Q245" i="2"/>
  <c r="R244" i="2"/>
  <c r="R239" i="2"/>
  <c r="R235" i="2"/>
  <c r="Q253" i="2"/>
  <c r="D349" i="2"/>
  <c r="S349" i="2"/>
  <c r="B409" i="2"/>
  <c r="D408" i="2"/>
  <c r="B400" i="2"/>
  <c r="B443" i="2"/>
  <c r="B438" i="2"/>
  <c r="B434" i="2"/>
  <c r="R503" i="2"/>
  <c r="N422" i="3"/>
  <c r="D423" i="3" s="1"/>
  <c r="B103" i="2"/>
  <c r="C104" i="2"/>
  <c r="D106" i="2"/>
  <c r="B107" i="2"/>
  <c r="C108" i="2"/>
  <c r="D111" i="2"/>
  <c r="B112" i="2"/>
  <c r="Q136" i="2"/>
  <c r="Q137" i="2"/>
  <c r="R140" i="2"/>
  <c r="R141" i="2"/>
  <c r="S144" i="2"/>
  <c r="Q145" i="2"/>
  <c r="R236" i="2"/>
  <c r="R240" i="2"/>
  <c r="C245" i="2"/>
  <c r="B244" i="2"/>
  <c r="D243" i="2"/>
  <c r="C240" i="2"/>
  <c r="B239" i="2"/>
  <c r="D238" i="2"/>
  <c r="C236" i="2"/>
  <c r="B235" i="2"/>
  <c r="D250" i="2"/>
  <c r="B256" i="2" s="1"/>
  <c r="Q277" i="2"/>
  <c r="Q269" i="2"/>
  <c r="B334" i="2"/>
  <c r="C377" i="2"/>
  <c r="B376" i="2"/>
  <c r="D375" i="2"/>
  <c r="C372" i="2"/>
  <c r="B371" i="2"/>
  <c r="D370" i="2"/>
  <c r="C368" i="2"/>
  <c r="B367" i="2"/>
  <c r="D415" i="2"/>
  <c r="C421" i="2"/>
  <c r="C418" i="2"/>
  <c r="S415" i="2"/>
  <c r="Q427" i="2" s="1"/>
  <c r="B433" i="2"/>
  <c r="D441" i="2"/>
  <c r="B442" i="2"/>
  <c r="J451" i="3"/>
  <c r="J393" i="3"/>
  <c r="J335" i="3"/>
  <c r="J277" i="3"/>
  <c r="J219" i="3"/>
  <c r="J190" i="3"/>
  <c r="J88" i="3"/>
  <c r="Y117" i="3"/>
  <c r="Y45" i="3"/>
  <c r="Y16" i="3"/>
  <c r="J364" i="3"/>
  <c r="J248" i="3"/>
  <c r="N306" i="3"/>
  <c r="C427" i="2"/>
  <c r="C426" i="2"/>
  <c r="C417" i="2"/>
  <c r="C422" i="2"/>
  <c r="D425" i="2"/>
  <c r="B421" i="2"/>
  <c r="B417" i="2"/>
  <c r="B426" i="2"/>
  <c r="D420" i="2"/>
  <c r="C361" i="2"/>
  <c r="C360" i="2"/>
  <c r="B356" i="2"/>
  <c r="B355" i="2"/>
  <c r="D354" i="2"/>
  <c r="B352" i="2"/>
  <c r="B351" i="2"/>
  <c r="C356" i="2"/>
  <c r="C355" i="2"/>
  <c r="C352" i="2"/>
  <c r="C351" i="2"/>
  <c r="B360" i="2"/>
  <c r="B361" i="2"/>
  <c r="D359" i="2"/>
  <c r="R228" i="2"/>
  <c r="R224" i="2"/>
  <c r="R223" i="2"/>
  <c r="S222" i="2"/>
  <c r="Q229" i="2"/>
  <c r="S227" i="2"/>
  <c r="R220" i="2"/>
  <c r="R219" i="2"/>
  <c r="Q228" i="2"/>
  <c r="Q223" i="2"/>
  <c r="Q219" i="2"/>
  <c r="Q224" i="2"/>
  <c r="R229" i="2"/>
  <c r="Q220" i="2"/>
  <c r="R30" i="2"/>
  <c r="R31" i="2"/>
  <c r="Q21" i="2"/>
  <c r="Q31" i="2"/>
  <c r="R422" i="2"/>
  <c r="R421" i="2"/>
  <c r="S420" i="2"/>
  <c r="S425" i="2"/>
  <c r="R417" i="2"/>
  <c r="R426" i="2"/>
  <c r="R427" i="2"/>
  <c r="Q422" i="2"/>
  <c r="Q418" i="2"/>
  <c r="Q417" i="2"/>
  <c r="Q421" i="2"/>
  <c r="B257" i="2"/>
  <c r="D260" i="2"/>
  <c r="C261" i="2"/>
  <c r="C256" i="2"/>
  <c r="C262" i="2"/>
  <c r="C257" i="2"/>
  <c r="C253" i="2"/>
  <c r="B261" i="2"/>
  <c r="B252" i="2"/>
  <c r="B262" i="2"/>
  <c r="R356" i="2"/>
  <c r="B25" i="2"/>
  <c r="Y132" i="3"/>
  <c r="J306" i="3"/>
  <c r="Y422" i="3"/>
  <c r="S507" i="2"/>
  <c r="Q503" i="2"/>
  <c r="R500" i="2"/>
  <c r="Q508" i="2"/>
  <c r="R504" i="2"/>
  <c r="S502" i="2"/>
  <c r="Q499" i="2"/>
  <c r="Q504" i="2"/>
  <c r="B219" i="2"/>
  <c r="R508" i="2"/>
  <c r="D222" i="2"/>
  <c r="R499" i="2"/>
  <c r="R509" i="2"/>
  <c r="B422" i="2"/>
  <c r="B427" i="2"/>
  <c r="Q509" i="2"/>
  <c r="Q500" i="2"/>
  <c r="B206" i="2"/>
  <c r="C211" i="2"/>
  <c r="R179" i="3"/>
  <c r="B38" i="2"/>
  <c r="D45" i="2"/>
  <c r="B41" i="2"/>
  <c r="B9" i="2"/>
  <c r="C14" i="2"/>
  <c r="C5" i="2"/>
  <c r="B14" i="2"/>
  <c r="B4" i="2"/>
  <c r="C4" i="2"/>
  <c r="D7" i="2"/>
  <c r="B13" i="2"/>
  <c r="C13" i="2"/>
  <c r="D12" i="2"/>
  <c r="B8" i="2"/>
  <c r="C9" i="2"/>
  <c r="R344" i="2"/>
  <c r="Q343" i="2"/>
  <c r="R338" i="2"/>
  <c r="Q334" i="2"/>
  <c r="Q344" i="2"/>
  <c r="S342" i="2"/>
  <c r="Q338" i="2"/>
  <c r="R335" i="2"/>
  <c r="R339" i="2"/>
  <c r="Q335" i="2"/>
  <c r="S337" i="2"/>
  <c r="R343" i="2"/>
  <c r="Q339" i="2"/>
  <c r="R334" i="2"/>
  <c r="R80" i="2"/>
  <c r="Q79" i="2"/>
  <c r="R74" i="2"/>
  <c r="Q70" i="2"/>
  <c r="Q80" i="2"/>
  <c r="R75" i="2"/>
  <c r="S73" i="2"/>
  <c r="Q75" i="2"/>
  <c r="R71" i="2"/>
  <c r="R79" i="2"/>
  <c r="Q74" i="2"/>
  <c r="Q71" i="2"/>
  <c r="C8" i="2"/>
  <c r="B108" i="2"/>
  <c r="S151" i="2"/>
  <c r="R158" i="2" s="1"/>
  <c r="D151" i="2"/>
  <c r="R212" i="2"/>
  <c r="R211" i="2"/>
  <c r="Q207" i="2"/>
  <c r="S205" i="2"/>
  <c r="R202" i="2"/>
  <c r="Q212" i="2"/>
  <c r="Q211" i="2"/>
  <c r="R206" i="2"/>
  <c r="Q202" i="2"/>
  <c r="B245" i="2"/>
  <c r="C239" i="2"/>
  <c r="C244" i="2"/>
  <c r="C112" i="2"/>
  <c r="C107" i="2"/>
  <c r="C103" i="2"/>
  <c r="D316" i="2"/>
  <c r="S316" i="2"/>
  <c r="R174" i="2"/>
  <c r="R170" i="2"/>
  <c r="B240" i="2"/>
  <c r="B377" i="2"/>
  <c r="C371" i="2"/>
  <c r="C376" i="2"/>
  <c r="B368" i="2"/>
  <c r="D481" i="2"/>
  <c r="D491" i="2" s="1"/>
  <c r="S481" i="2"/>
  <c r="R487" i="2" s="1"/>
  <c r="R302" i="2"/>
  <c r="R306" i="2"/>
  <c r="B268" i="2"/>
  <c r="R301" i="2"/>
  <c r="D304" i="2"/>
  <c r="R305" i="2"/>
  <c r="R310" i="2"/>
  <c r="Q401" i="2"/>
  <c r="D205" i="3"/>
  <c r="C208" i="3"/>
  <c r="B213" i="3"/>
  <c r="C484" i="2"/>
  <c r="C492" i="2"/>
  <c r="B484" i="2"/>
  <c r="B488" i="2"/>
  <c r="B483" i="2"/>
  <c r="B493" i="2"/>
  <c r="B487" i="2"/>
  <c r="B492" i="2"/>
  <c r="D486" i="2"/>
  <c r="C483" i="2"/>
  <c r="C493" i="2"/>
  <c r="R319" i="2"/>
  <c r="C153" i="2"/>
  <c r="C162" i="2"/>
  <c r="C158" i="2"/>
  <c r="C154" i="2"/>
  <c r="B162" i="2"/>
  <c r="D156" i="2"/>
  <c r="B158" i="2"/>
  <c r="B153" i="2"/>
  <c r="D161" i="2"/>
  <c r="B157" i="2"/>
  <c r="C163" i="2"/>
  <c r="B154" i="2"/>
  <c r="C157" i="2"/>
  <c r="B163" i="2"/>
  <c r="R493" i="2"/>
  <c r="Q484" i="2"/>
  <c r="Q492" i="2"/>
  <c r="R492" i="2"/>
  <c r="R488" i="2"/>
  <c r="Q488" i="2"/>
  <c r="S491" i="2"/>
  <c r="R484" i="2"/>
  <c r="S486" i="2"/>
  <c r="R483" i="2"/>
  <c r="B323" i="2"/>
  <c r="C322" i="2"/>
  <c r="C328" i="2"/>
  <c r="C319" i="2"/>
  <c r="C327" i="2"/>
  <c r="C318" i="2"/>
  <c r="B319" i="2"/>
  <c r="B327" i="2"/>
  <c r="D321" i="2"/>
  <c r="B328" i="2"/>
  <c r="B318" i="2"/>
  <c r="B322" i="2"/>
  <c r="C323" i="2"/>
  <c r="D326" i="2"/>
  <c r="Q163" i="2"/>
  <c r="R157" i="2"/>
  <c r="S156" i="2"/>
  <c r="R163" i="2"/>
  <c r="Q154" i="2"/>
  <c r="Q162" i="2"/>
  <c r="R154" i="2"/>
  <c r="Q158" i="2"/>
  <c r="R153" i="2"/>
  <c r="S161" i="2"/>
  <c r="B291" i="3"/>
  <c r="B16" i="3"/>
  <c r="Q45" i="3"/>
  <c r="B117" i="3"/>
  <c r="Q320" i="3"/>
  <c r="B436" i="3"/>
  <c r="B393" i="3"/>
  <c r="B320" i="3"/>
  <c r="B277" i="3"/>
  <c r="B204" i="3"/>
  <c r="B132" i="3"/>
  <c r="Q59" i="3"/>
  <c r="B74" i="3"/>
  <c r="Q146" i="3"/>
  <c r="B146" i="3"/>
  <c r="B219" i="3"/>
  <c r="B262" i="3"/>
  <c r="B364" i="3"/>
  <c r="Q436" i="3"/>
  <c r="Q335" i="3"/>
  <c r="B161" i="3"/>
  <c r="Q132" i="3"/>
  <c r="B248" i="3"/>
  <c r="Q407" i="3"/>
  <c r="Q422" i="3"/>
  <c r="Q378" i="3"/>
  <c r="Q306" i="3"/>
  <c r="Q262" i="3"/>
  <c r="B190" i="3"/>
  <c r="B88" i="3"/>
  <c r="B45" i="3"/>
  <c r="Q16" i="3"/>
  <c r="B103" i="3"/>
  <c r="Q161" i="3"/>
  <c r="Q175" i="3"/>
  <c r="B233" i="3"/>
  <c r="Q277" i="3"/>
  <c r="B335" i="3"/>
  <c r="B378" i="3"/>
  <c r="B407" i="3"/>
  <c r="Q219" i="3"/>
  <c r="Q103" i="3"/>
  <c r="Q88" i="3"/>
  <c r="Q204" i="3"/>
  <c r="Q349" i="3"/>
  <c r="B422" i="3"/>
  <c r="Q364" i="3"/>
  <c r="B306" i="3"/>
  <c r="Q248" i="3"/>
  <c r="B175" i="3"/>
  <c r="B30" i="3"/>
  <c r="Q30" i="3"/>
  <c r="Q1" i="3"/>
  <c r="Q74" i="3"/>
  <c r="Q117" i="3"/>
  <c r="B59" i="3"/>
  <c r="Q190" i="3"/>
  <c r="Q233" i="3"/>
  <c r="Q291" i="3"/>
  <c r="B349" i="3"/>
  <c r="Q393" i="3"/>
  <c r="B451" i="3"/>
  <c r="B208" i="3"/>
  <c r="B194" i="3"/>
  <c r="S408" i="3"/>
  <c r="R411" i="3" s="1"/>
  <c r="C39" i="3"/>
  <c r="C214" i="3"/>
  <c r="B195" i="3"/>
  <c r="Q417" i="3"/>
  <c r="Q412" i="3"/>
  <c r="S415" i="3"/>
  <c r="O74" i="3"/>
  <c r="S75" i="3" s="1"/>
  <c r="D89" i="3"/>
  <c r="C93" i="3" s="1"/>
  <c r="D292" i="3"/>
  <c r="D408" i="3"/>
  <c r="S292" i="3"/>
  <c r="Q296" i="3" s="1"/>
  <c r="Q184" i="3"/>
  <c r="N103" i="3"/>
  <c r="D321" i="3"/>
  <c r="R194" i="3"/>
  <c r="Q195" i="3"/>
  <c r="S198" i="3"/>
  <c r="Q194" i="3"/>
  <c r="C431" i="3"/>
  <c r="B427" i="3"/>
  <c r="C432" i="3"/>
  <c r="Q351" i="2"/>
  <c r="Q361" i="2"/>
  <c r="R361" i="2"/>
  <c r="Q355" i="2"/>
  <c r="R352" i="2"/>
  <c r="R355" i="2"/>
  <c r="Q360" i="2"/>
  <c r="Q352" i="2"/>
  <c r="S354" i="2"/>
  <c r="R360" i="2"/>
  <c r="Q356" i="2"/>
  <c r="R351" i="2"/>
  <c r="S82" i="3"/>
  <c r="Q79" i="3"/>
  <c r="R467" i="2"/>
  <c r="S469" i="2"/>
  <c r="R471" i="2"/>
  <c r="Q476" i="2"/>
  <c r="R476" i="2"/>
  <c r="Q467" i="2"/>
  <c r="R466" i="2"/>
  <c r="Q475" i="2"/>
  <c r="Q466" i="2"/>
  <c r="R470" i="2"/>
  <c r="Q471" i="2"/>
  <c r="R475" i="2"/>
  <c r="S474" i="2"/>
  <c r="R97" i="3"/>
  <c r="S96" i="3"/>
  <c r="Q93" i="3"/>
  <c r="Q92" i="3"/>
  <c r="R92" i="3"/>
  <c r="S307" i="3"/>
  <c r="B432" i="3"/>
  <c r="D430" i="3"/>
  <c r="R195" i="3"/>
  <c r="S359" i="2"/>
  <c r="Q470" i="2"/>
  <c r="C126" i="3"/>
  <c r="C121" i="3"/>
  <c r="C127" i="3"/>
  <c r="D198" i="3"/>
  <c r="C195" i="3"/>
  <c r="C235" i="2"/>
  <c r="B236" i="2"/>
  <c r="Q311" i="2"/>
  <c r="S304" i="2"/>
  <c r="Q388" i="2"/>
  <c r="S309" i="2"/>
  <c r="B418" i="2"/>
  <c r="S423" i="3"/>
  <c r="R432" i="3" s="1"/>
  <c r="R185" i="3"/>
  <c r="Q47" i="2"/>
  <c r="R42" i="2"/>
  <c r="R37" i="2"/>
  <c r="R46" i="2"/>
  <c r="S40" i="2"/>
  <c r="S45" i="2"/>
  <c r="R41" i="2"/>
  <c r="R137" i="2"/>
  <c r="Q140" i="2"/>
  <c r="S243" i="2"/>
  <c r="S238" i="2"/>
  <c r="D283" i="2"/>
  <c r="S283" i="2"/>
  <c r="C302" i="2"/>
  <c r="R146" i="2"/>
  <c r="R145" i="2"/>
  <c r="R136" i="2"/>
  <c r="Q141" i="2"/>
  <c r="D276" i="2"/>
  <c r="B272" i="2"/>
  <c r="B277" i="2"/>
  <c r="D436" i="2"/>
  <c r="B437" i="2"/>
  <c r="R8" i="2"/>
  <c r="R14" i="2"/>
  <c r="B74" i="2"/>
  <c r="D73" i="2"/>
  <c r="S139" i="2"/>
  <c r="D271" i="2"/>
  <c r="Q278" i="2"/>
  <c r="D309" i="2"/>
  <c r="B310" i="2"/>
  <c r="C305" i="2"/>
  <c r="B302" i="2"/>
  <c r="B311" i="2"/>
  <c r="C306" i="2"/>
  <c r="B301" i="2"/>
  <c r="S437" i="3"/>
  <c r="R446" i="3" s="1"/>
  <c r="B329" i="3"/>
  <c r="C169" i="2"/>
  <c r="D172" i="2"/>
  <c r="R401" i="2"/>
  <c r="Q404" i="2"/>
  <c r="Q409" i="2"/>
  <c r="B467" i="2"/>
  <c r="B470" i="2"/>
  <c r="B500" i="2"/>
  <c r="S321" i="3"/>
  <c r="D437" i="3"/>
  <c r="C445" i="3" s="1"/>
  <c r="R84" i="3"/>
  <c r="D75" i="3"/>
  <c r="C84" i="3" s="1"/>
  <c r="B78" i="3"/>
  <c r="Q411" i="3"/>
  <c r="R301" i="3"/>
  <c r="Q300" i="3"/>
  <c r="R300" i="3"/>
  <c r="Q295" i="3"/>
  <c r="R296" i="3"/>
  <c r="R295" i="3"/>
  <c r="S299" i="3"/>
  <c r="C78" i="3"/>
  <c r="B79" i="3"/>
  <c r="C79" i="3"/>
  <c r="D415" i="3"/>
  <c r="C411" i="3"/>
  <c r="C416" i="3"/>
  <c r="B411" i="3"/>
  <c r="C412" i="3"/>
  <c r="B412" i="3"/>
  <c r="D328" i="3"/>
  <c r="C325" i="3"/>
  <c r="C329" i="3"/>
  <c r="C324" i="3"/>
  <c r="C330" i="3"/>
  <c r="B330" i="3"/>
  <c r="C295" i="3"/>
  <c r="B296" i="3"/>
  <c r="C296" i="3"/>
  <c r="C301" i="3"/>
  <c r="B300" i="3"/>
  <c r="C300" i="3"/>
  <c r="D299" i="3"/>
  <c r="B301" i="3"/>
  <c r="B295" i="3"/>
  <c r="D82" i="3"/>
  <c r="S104" i="3"/>
  <c r="D104" i="3"/>
  <c r="B93" i="3"/>
  <c r="B92" i="3"/>
  <c r="B97" i="3"/>
  <c r="C92" i="3"/>
  <c r="C97" i="3"/>
  <c r="C98" i="3"/>
  <c r="B290" i="2"/>
  <c r="B285" i="2"/>
  <c r="C290" i="2"/>
  <c r="B295" i="2"/>
  <c r="B289" i="2"/>
  <c r="C289" i="2"/>
  <c r="B294" i="2"/>
  <c r="D288" i="2"/>
  <c r="C294" i="2"/>
  <c r="C286" i="2"/>
  <c r="B286" i="2"/>
  <c r="R426" i="3"/>
  <c r="Q432" i="3"/>
  <c r="R445" i="3"/>
  <c r="Q329" i="3"/>
  <c r="S328" i="3"/>
  <c r="R330" i="3"/>
  <c r="R329" i="3"/>
  <c r="Q325" i="3"/>
  <c r="C310" i="3"/>
  <c r="C311" i="3"/>
  <c r="D314" i="3"/>
  <c r="C315" i="3"/>
  <c r="B316" i="3"/>
  <c r="B311" i="3"/>
  <c r="B310" i="3"/>
  <c r="B441" i="3"/>
  <c r="B440" i="3"/>
  <c r="Q294" i="2"/>
  <c r="Q285" i="2"/>
  <c r="R294" i="2"/>
  <c r="S293" i="2"/>
  <c r="Q289" i="2"/>
  <c r="R286" i="2"/>
  <c r="R295" i="2"/>
  <c r="Q295" i="2"/>
  <c r="R290" i="2"/>
  <c r="R285" i="2"/>
  <c r="Q315" i="3"/>
  <c r="R310" i="3"/>
  <c r="S314" i="3"/>
  <c r="R316" i="3"/>
  <c r="R311" i="3"/>
  <c r="Q316" i="3"/>
  <c r="R315" i="3"/>
  <c r="B84" i="3"/>
  <c r="B83" i="3"/>
  <c r="D111" i="3"/>
  <c r="C112" i="3"/>
  <c r="C107" i="3"/>
  <c r="B107" i="3"/>
  <c r="B113" i="3"/>
  <c r="R108" i="3"/>
  <c r="Q107" i="3"/>
  <c r="R112" i="3"/>
  <c r="R107" i="3"/>
  <c r="S111" i="3"/>
  <c r="Q113" i="3"/>
  <c r="Q112" i="3"/>
  <c r="R113" i="3"/>
  <c r="Q108" i="3"/>
  <c r="C388" i="2" l="1"/>
  <c r="D387" i="2"/>
  <c r="B385" i="2"/>
  <c r="B384" i="2"/>
  <c r="B393" i="2"/>
  <c r="B388" i="2"/>
  <c r="B389" i="2"/>
  <c r="B394" i="2"/>
  <c r="C394" i="2"/>
  <c r="C393" i="2"/>
  <c r="C389" i="2"/>
  <c r="Q371" i="2"/>
  <c r="R371" i="2"/>
  <c r="R368" i="2"/>
  <c r="R377" i="2"/>
  <c r="Q368" i="2"/>
  <c r="R367" i="2"/>
  <c r="R372" i="2"/>
  <c r="Q376" i="2"/>
  <c r="Q367" i="2"/>
  <c r="Q377" i="2"/>
  <c r="S370" i="2"/>
  <c r="O393" i="3"/>
  <c r="D379" i="3"/>
  <c r="S379" i="3"/>
  <c r="R357" i="8"/>
  <c r="R356" i="8"/>
  <c r="R355" i="8"/>
  <c r="R350" i="8"/>
  <c r="R349" i="8"/>
  <c r="R348" i="8"/>
  <c r="R342" i="8"/>
  <c r="R341" i="8"/>
  <c r="R340" i="8"/>
  <c r="R336" i="8"/>
  <c r="R335" i="8"/>
  <c r="R334" i="8"/>
  <c r="Q357" i="8"/>
  <c r="Q356" i="8"/>
  <c r="Q355" i="8"/>
  <c r="Q350" i="8"/>
  <c r="Q349" i="8"/>
  <c r="Q348" i="8"/>
  <c r="Q342" i="8"/>
  <c r="Q341" i="8"/>
  <c r="Q340" i="8"/>
  <c r="Q336" i="8"/>
  <c r="Q335" i="8"/>
  <c r="Q334" i="8"/>
  <c r="S339" i="8"/>
  <c r="S354" i="8"/>
  <c r="B446" i="3"/>
  <c r="Q440" i="3"/>
  <c r="R325" i="3"/>
  <c r="Q330" i="3"/>
  <c r="R289" i="2"/>
  <c r="Q290" i="2"/>
  <c r="S288" i="2"/>
  <c r="Q286" i="2"/>
  <c r="S392" i="2"/>
  <c r="C417" i="3"/>
  <c r="B417" i="3"/>
  <c r="B416" i="3"/>
  <c r="R327" i="2"/>
  <c r="Q318" i="2"/>
  <c r="R322" i="2"/>
  <c r="Q327" i="2"/>
  <c r="S321" i="2"/>
  <c r="R323" i="2"/>
  <c r="Q319" i="2"/>
  <c r="Q323" i="2"/>
  <c r="S326" i="2"/>
  <c r="R318" i="2"/>
  <c r="Q322" i="2"/>
  <c r="R376" i="2"/>
  <c r="Q199" i="3"/>
  <c r="Q200" i="3"/>
  <c r="R199" i="3"/>
  <c r="R200" i="3"/>
  <c r="Q121" i="3"/>
  <c r="R121" i="3"/>
  <c r="Q127" i="3"/>
  <c r="R127" i="3"/>
  <c r="S125" i="3"/>
  <c r="Q126" i="3"/>
  <c r="R126" i="3"/>
  <c r="B40" i="3"/>
  <c r="B35" i="3"/>
  <c r="B34" i="3"/>
  <c r="C35" i="3"/>
  <c r="D38" i="3"/>
  <c r="C34" i="3"/>
  <c r="B39" i="3"/>
  <c r="C40" i="3"/>
  <c r="Q389" i="2"/>
  <c r="Q252" i="2"/>
  <c r="R261" i="2"/>
  <c r="S255" i="2"/>
  <c r="Q257" i="2"/>
  <c r="S260" i="2"/>
  <c r="R253" i="2"/>
  <c r="R262" i="2"/>
  <c r="R257" i="2"/>
  <c r="R252" i="2"/>
  <c r="Q261" i="2"/>
  <c r="B338" i="2"/>
  <c r="C338" i="2"/>
  <c r="B339" i="2"/>
  <c r="D337" i="2"/>
  <c r="C344" i="2"/>
  <c r="C335" i="2"/>
  <c r="B344" i="2"/>
  <c r="B343" i="2"/>
  <c r="C343" i="2"/>
  <c r="C334" i="2"/>
  <c r="D342" i="2"/>
  <c r="B476" i="2"/>
  <c r="D474" i="2"/>
  <c r="D469" i="2"/>
  <c r="C476" i="2"/>
  <c r="C471" i="2"/>
  <c r="C467" i="2"/>
  <c r="C475" i="2"/>
  <c r="B471" i="2"/>
  <c r="C466" i="2"/>
  <c r="O45" i="3"/>
  <c r="S46" i="3" s="1"/>
  <c r="S31" i="3"/>
  <c r="N161" i="3"/>
  <c r="S147" i="3"/>
  <c r="D147" i="3"/>
  <c r="D336" i="3"/>
  <c r="S336" i="3"/>
  <c r="J74" i="3"/>
  <c r="J117" i="3"/>
  <c r="Y436" i="3"/>
  <c r="Y378" i="3"/>
  <c r="Y320" i="3"/>
  <c r="Y262" i="3"/>
  <c r="Y204" i="3"/>
  <c r="Y175" i="3"/>
  <c r="J30" i="3"/>
  <c r="Y103" i="3"/>
  <c r="J45" i="3"/>
  <c r="Y407" i="3"/>
  <c r="Y291" i="3"/>
  <c r="J59" i="3"/>
  <c r="Y146" i="3"/>
  <c r="J349" i="3"/>
  <c r="J422" i="3"/>
  <c r="Y88" i="3"/>
  <c r="J436" i="3"/>
  <c r="J378" i="3"/>
  <c r="J320" i="3"/>
  <c r="J262" i="3"/>
  <c r="J204" i="3"/>
  <c r="J175" i="3"/>
  <c r="Y161" i="3"/>
  <c r="J103" i="3"/>
  <c r="Y1" i="3"/>
  <c r="J407" i="3"/>
  <c r="J291" i="3"/>
  <c r="Y30" i="3"/>
  <c r="J233" i="3"/>
  <c r="Y349" i="3"/>
  <c r="Y306" i="3"/>
  <c r="Y451" i="3"/>
  <c r="Y393" i="3"/>
  <c r="Y335" i="3"/>
  <c r="Y277" i="3"/>
  <c r="Y219" i="3"/>
  <c r="Y190" i="3"/>
  <c r="J146" i="3"/>
  <c r="J161" i="3"/>
  <c r="Y59" i="3"/>
  <c r="J16" i="3"/>
  <c r="Y364" i="3"/>
  <c r="Y248" i="3"/>
  <c r="J132" i="3"/>
  <c r="Y233" i="3"/>
  <c r="Y74" i="3"/>
  <c r="R897" i="8"/>
  <c r="R896" i="8"/>
  <c r="R895" i="8"/>
  <c r="R890" i="8"/>
  <c r="R889" i="8"/>
  <c r="R888" i="8"/>
  <c r="R882" i="8"/>
  <c r="R881" i="8"/>
  <c r="R880" i="8"/>
  <c r="R876" i="8"/>
  <c r="R875" i="8"/>
  <c r="R874" i="8"/>
  <c r="Q896" i="8"/>
  <c r="Q895" i="8"/>
  <c r="Q890" i="8"/>
  <c r="Q889" i="8"/>
  <c r="Q888" i="8"/>
  <c r="Q882" i="8"/>
  <c r="Q881" i="8"/>
  <c r="Q880" i="8"/>
  <c r="Q876" i="8"/>
  <c r="Q875" i="8"/>
  <c r="Q874" i="8"/>
  <c r="Q897" i="8"/>
  <c r="C537" i="8"/>
  <c r="C536" i="8"/>
  <c r="C535" i="8"/>
  <c r="C530" i="8"/>
  <c r="C529" i="8"/>
  <c r="C528" i="8"/>
  <c r="C522" i="8"/>
  <c r="C521" i="8"/>
  <c r="C520" i="8"/>
  <c r="C516" i="8"/>
  <c r="C515" i="8"/>
  <c r="C514" i="8"/>
  <c r="B536" i="8"/>
  <c r="B528" i="8"/>
  <c r="B516" i="8"/>
  <c r="B535" i="8"/>
  <c r="B522" i="8"/>
  <c r="B515" i="8"/>
  <c r="B530" i="8"/>
  <c r="B521" i="8"/>
  <c r="B514" i="8"/>
  <c r="B537" i="8"/>
  <c r="B520" i="8"/>
  <c r="B529" i="8"/>
  <c r="C920" i="9"/>
  <c r="C919" i="9"/>
  <c r="C918" i="9"/>
  <c r="B919" i="9"/>
  <c r="B920" i="9"/>
  <c r="B918" i="9"/>
  <c r="C800" i="9"/>
  <c r="C799" i="9"/>
  <c r="C798" i="9"/>
  <c r="B799" i="9"/>
  <c r="B800" i="9"/>
  <c r="B798" i="9"/>
  <c r="Q170" i="9"/>
  <c r="Q169" i="9"/>
  <c r="Q168" i="9"/>
  <c r="R170" i="9"/>
  <c r="R168" i="9"/>
  <c r="R169" i="9"/>
  <c r="D444" i="3"/>
  <c r="C440" i="3"/>
  <c r="Q446" i="3"/>
  <c r="S444" i="3"/>
  <c r="C26" i="2"/>
  <c r="D24" i="2"/>
  <c r="B22" i="2"/>
  <c r="C30" i="2"/>
  <c r="D29" i="2"/>
  <c r="B30" i="2"/>
  <c r="C25" i="2"/>
  <c r="B21" i="2"/>
  <c r="C22" i="2"/>
  <c r="B26" i="2"/>
  <c r="S52" i="2"/>
  <c r="D52" i="2"/>
  <c r="D234" i="3"/>
  <c r="S234" i="3"/>
  <c r="D56" i="11"/>
  <c r="D64" i="11"/>
  <c r="B237" i="8"/>
  <c r="B236" i="8"/>
  <c r="B235" i="8"/>
  <c r="B230" i="8"/>
  <c r="B229" i="8"/>
  <c r="B228" i="8"/>
  <c r="B222" i="8"/>
  <c r="B221" i="8"/>
  <c r="B220" i="8"/>
  <c r="B216" i="8"/>
  <c r="B215" i="8"/>
  <c r="B214" i="8"/>
  <c r="C230" i="8"/>
  <c r="C221" i="8"/>
  <c r="C214" i="8"/>
  <c r="C237" i="8"/>
  <c r="C229" i="8"/>
  <c r="C220" i="8"/>
  <c r="C235" i="8"/>
  <c r="C215" i="8"/>
  <c r="C236" i="8"/>
  <c r="C228" i="8"/>
  <c r="C216" i="8"/>
  <c r="C222" i="8"/>
  <c r="D234" i="8"/>
  <c r="D219" i="8"/>
  <c r="C113" i="3"/>
  <c r="B112" i="3"/>
  <c r="C295" i="2"/>
  <c r="C285" i="2"/>
  <c r="D293" i="2"/>
  <c r="R394" i="2"/>
  <c r="S375" i="2"/>
  <c r="D392" i="2"/>
  <c r="N248" i="3"/>
  <c r="R83" i="3"/>
  <c r="Q83" i="3"/>
  <c r="Q78" i="3"/>
  <c r="R79" i="3"/>
  <c r="Q84" i="3"/>
  <c r="R328" i="2"/>
  <c r="C384" i="2"/>
  <c r="B31" i="2"/>
  <c r="C219" i="2"/>
  <c r="C220" i="2"/>
  <c r="C223" i="2"/>
  <c r="C224" i="2"/>
  <c r="B228" i="2"/>
  <c r="C228" i="2"/>
  <c r="C229" i="2"/>
  <c r="B223" i="2"/>
  <c r="B229" i="2"/>
  <c r="B220" i="2"/>
  <c r="D227" i="2"/>
  <c r="B224" i="2"/>
  <c r="D133" i="3"/>
  <c r="S133" i="3"/>
  <c r="D46" i="3"/>
  <c r="Q372" i="2"/>
  <c r="R25" i="2"/>
  <c r="R22" i="2"/>
  <c r="S29" i="2"/>
  <c r="Q22" i="2"/>
  <c r="R21" i="2"/>
  <c r="Q30" i="2"/>
  <c r="Q26" i="2"/>
  <c r="R26" i="2"/>
  <c r="Q25" i="2"/>
  <c r="S24" i="2"/>
  <c r="C47" i="2"/>
  <c r="C41" i="2"/>
  <c r="C38" i="2"/>
  <c r="B47" i="2"/>
  <c r="D40" i="2"/>
  <c r="B37" i="2"/>
  <c r="C42" i="2"/>
  <c r="B42" i="2"/>
  <c r="C37" i="2"/>
  <c r="C46" i="2"/>
  <c r="B46" i="2"/>
  <c r="S85" i="2"/>
  <c r="D85" i="2"/>
  <c r="R108" i="2"/>
  <c r="R113" i="2"/>
  <c r="Q104" i="2"/>
  <c r="Q113" i="2"/>
  <c r="S111" i="2"/>
  <c r="Q112" i="2"/>
  <c r="Q103" i="2"/>
  <c r="S106" i="2"/>
  <c r="Q108" i="2"/>
  <c r="R103" i="2"/>
  <c r="R107" i="2"/>
  <c r="R112" i="2"/>
  <c r="D118" i="2"/>
  <c r="S118" i="2"/>
  <c r="S184" i="2"/>
  <c r="D184" i="2"/>
  <c r="B212" i="2"/>
  <c r="C206" i="2"/>
  <c r="C202" i="2"/>
  <c r="B202" i="2"/>
  <c r="D205" i="2"/>
  <c r="C212" i="2"/>
  <c r="B207" i="2"/>
  <c r="C207" i="2"/>
  <c r="D210" i="2"/>
  <c r="B211" i="2"/>
  <c r="C203" i="2"/>
  <c r="S448" i="2"/>
  <c r="D448" i="2"/>
  <c r="D514" i="2"/>
  <c r="S514" i="2"/>
  <c r="B199" i="3"/>
  <c r="C200" i="3"/>
  <c r="B200" i="3"/>
  <c r="C199" i="3"/>
  <c r="C194" i="3"/>
  <c r="N219" i="3"/>
  <c r="S205" i="3"/>
  <c r="N277" i="3"/>
  <c r="S263" i="3"/>
  <c r="D263" i="3"/>
  <c r="D452" i="3"/>
  <c r="S452" i="3"/>
  <c r="S347" i="8"/>
  <c r="R80" i="9"/>
  <c r="R79" i="9"/>
  <c r="R78" i="9"/>
  <c r="Q80" i="9"/>
  <c r="Q79" i="9"/>
  <c r="Q78" i="9"/>
  <c r="Q380" i="9"/>
  <c r="Q379" i="9"/>
  <c r="Q378" i="9"/>
  <c r="R380" i="9"/>
  <c r="R378" i="9"/>
  <c r="R379" i="9"/>
  <c r="P415" i="9"/>
  <c r="D45" i="9"/>
  <c r="S45" i="9"/>
  <c r="R427" i="3"/>
  <c r="Q431" i="3"/>
  <c r="R389" i="2"/>
  <c r="Q393" i="2"/>
  <c r="R385" i="2"/>
  <c r="S387" i="2"/>
  <c r="Q385" i="2"/>
  <c r="R384" i="2"/>
  <c r="Q384" i="2"/>
  <c r="Q394" i="2"/>
  <c r="P28" i="13"/>
  <c r="P59" i="13"/>
  <c r="C837" i="8"/>
  <c r="C836" i="8"/>
  <c r="C835" i="8"/>
  <c r="C830" i="8"/>
  <c r="C829" i="8"/>
  <c r="C828" i="8"/>
  <c r="C822" i="8"/>
  <c r="C821" i="8"/>
  <c r="C820" i="8"/>
  <c r="C816" i="8"/>
  <c r="C815" i="8"/>
  <c r="C814" i="8"/>
  <c r="B830" i="8"/>
  <c r="B821" i="8"/>
  <c r="B814" i="8"/>
  <c r="B837" i="8"/>
  <c r="B829" i="8"/>
  <c r="B820" i="8"/>
  <c r="B836" i="8"/>
  <c r="B828" i="8"/>
  <c r="B816" i="8"/>
  <c r="B815" i="8"/>
  <c r="B835" i="8"/>
  <c r="D819" i="8"/>
  <c r="B822" i="8"/>
  <c r="D834" i="8"/>
  <c r="D827" i="8"/>
  <c r="R537" i="8"/>
  <c r="R536" i="8"/>
  <c r="R535" i="8"/>
  <c r="R530" i="8"/>
  <c r="R529" i="8"/>
  <c r="R528" i="8"/>
  <c r="R522" i="8"/>
  <c r="R521" i="8"/>
  <c r="R520" i="8"/>
  <c r="R516" i="8"/>
  <c r="R515" i="8"/>
  <c r="R514" i="8"/>
  <c r="Q537" i="8"/>
  <c r="Q536" i="8"/>
  <c r="Q535" i="8"/>
  <c r="Q530" i="8"/>
  <c r="Q529" i="8"/>
  <c r="Q528" i="8"/>
  <c r="Q522" i="8"/>
  <c r="Q521" i="8"/>
  <c r="Q520" i="8"/>
  <c r="Q516" i="8"/>
  <c r="Q515" i="8"/>
  <c r="Q514" i="8"/>
  <c r="S527" i="8"/>
  <c r="S534" i="8"/>
  <c r="S519" i="8"/>
  <c r="C446" i="3"/>
  <c r="B445" i="3"/>
  <c r="R441" i="3"/>
  <c r="R440" i="3"/>
  <c r="S430" i="3"/>
  <c r="R431" i="3"/>
  <c r="B108" i="3"/>
  <c r="C108" i="3"/>
  <c r="C441" i="3"/>
  <c r="Q324" i="3"/>
  <c r="R324" i="3"/>
  <c r="Q441" i="3"/>
  <c r="Q445" i="3"/>
  <c r="Q427" i="3"/>
  <c r="Q426" i="3"/>
  <c r="C83" i="3"/>
  <c r="R388" i="2"/>
  <c r="Q311" i="3"/>
  <c r="Q310" i="3"/>
  <c r="R78" i="3"/>
  <c r="B324" i="3"/>
  <c r="B325" i="3"/>
  <c r="Q328" i="2"/>
  <c r="C213" i="3"/>
  <c r="C209" i="3"/>
  <c r="D212" i="3"/>
  <c r="B209" i="3"/>
  <c r="B214" i="3"/>
  <c r="C385" i="2"/>
  <c r="C31" i="2"/>
  <c r="C426" i="3"/>
  <c r="B426" i="3"/>
  <c r="C427" i="3"/>
  <c r="B431" i="3"/>
  <c r="Q122" i="3"/>
  <c r="C184" i="3"/>
  <c r="B185" i="3"/>
  <c r="C185" i="3"/>
  <c r="D183" i="3"/>
  <c r="B180" i="3"/>
  <c r="C179" i="3"/>
  <c r="B179" i="3"/>
  <c r="C180" i="3"/>
  <c r="B184" i="3"/>
  <c r="D144" i="2"/>
  <c r="C141" i="2"/>
  <c r="B146" i="2"/>
  <c r="B136" i="2"/>
  <c r="B145" i="2"/>
  <c r="C140" i="2"/>
  <c r="B140" i="2"/>
  <c r="C146" i="2"/>
  <c r="C137" i="2"/>
  <c r="B137" i="2"/>
  <c r="R277" i="2"/>
  <c r="S276" i="2"/>
  <c r="Q268" i="2"/>
  <c r="R273" i="2"/>
  <c r="Q272" i="2"/>
  <c r="R278" i="2"/>
  <c r="R272" i="2"/>
  <c r="Q273" i="2"/>
  <c r="S271" i="2"/>
  <c r="R269" i="2"/>
  <c r="C470" i="2"/>
  <c r="D60" i="3"/>
  <c r="S60" i="3"/>
  <c r="Q97" i="3"/>
  <c r="R93" i="3"/>
  <c r="R98" i="3"/>
  <c r="Q98" i="3"/>
  <c r="C122" i="3"/>
  <c r="B122" i="3"/>
  <c r="B126" i="3"/>
  <c r="B121" i="3"/>
  <c r="D125" i="3"/>
  <c r="B127" i="3"/>
  <c r="C316" i="3"/>
  <c r="B315" i="3"/>
  <c r="D350" i="3"/>
  <c r="N364" i="3"/>
  <c r="S350" i="3"/>
  <c r="O16" i="3"/>
  <c r="S2" i="3"/>
  <c r="D2" i="3"/>
  <c r="R417" i="8"/>
  <c r="R416" i="8"/>
  <c r="R415" i="8"/>
  <c r="R410" i="8"/>
  <c r="R409" i="8"/>
  <c r="R408" i="8"/>
  <c r="R402" i="8"/>
  <c r="R401" i="8"/>
  <c r="R400" i="8"/>
  <c r="R396" i="8"/>
  <c r="R395" i="8"/>
  <c r="R394" i="8"/>
  <c r="Q417" i="8"/>
  <c r="Q416" i="8"/>
  <c r="Q415" i="8"/>
  <c r="Q410" i="8"/>
  <c r="Q409" i="8"/>
  <c r="Q408" i="8"/>
  <c r="Q402" i="8"/>
  <c r="Q401" i="8"/>
  <c r="Q400" i="8"/>
  <c r="Q396" i="8"/>
  <c r="Q395" i="8"/>
  <c r="Q394" i="8"/>
  <c r="C717" i="8"/>
  <c r="C715" i="8"/>
  <c r="C709" i="8"/>
  <c r="C702" i="8"/>
  <c r="C700" i="8"/>
  <c r="C695" i="8"/>
  <c r="B717" i="8"/>
  <c r="B715" i="8"/>
  <c r="B709" i="8"/>
  <c r="B702" i="8"/>
  <c r="B700" i="8"/>
  <c r="B695" i="8"/>
  <c r="C716" i="8"/>
  <c r="C710" i="8"/>
  <c r="C708" i="8"/>
  <c r="C701" i="8"/>
  <c r="C696" i="8"/>
  <c r="C694" i="8"/>
  <c r="B708" i="8"/>
  <c r="B701" i="8"/>
  <c r="B716" i="8"/>
  <c r="B696" i="8"/>
  <c r="B694" i="8"/>
  <c r="B710" i="8"/>
  <c r="Q260" i="9"/>
  <c r="Q259" i="9"/>
  <c r="Q258" i="9"/>
  <c r="R259" i="9"/>
  <c r="R260" i="9"/>
  <c r="R258" i="9"/>
  <c r="B98" i="3"/>
  <c r="D96" i="3"/>
  <c r="Q301" i="3"/>
  <c r="R416" i="3"/>
  <c r="R417" i="3"/>
  <c r="Q416" i="3"/>
  <c r="R412" i="3"/>
  <c r="R162" i="2"/>
  <c r="Q153" i="2"/>
  <c r="Q157" i="2"/>
  <c r="Q487" i="2"/>
  <c r="Q493" i="2"/>
  <c r="Q483" i="2"/>
  <c r="C487" i="2"/>
  <c r="C488" i="2"/>
  <c r="D255" i="2"/>
  <c r="B253" i="2"/>
  <c r="C252" i="2"/>
  <c r="Q426" i="2"/>
  <c r="R418" i="2"/>
  <c r="S183" i="3"/>
  <c r="Q180" i="3"/>
  <c r="Q185" i="3"/>
  <c r="C170" i="2"/>
  <c r="Q400" i="2"/>
  <c r="B404" i="2"/>
  <c r="R409" i="2"/>
  <c r="R410" i="2"/>
  <c r="Q434" i="2"/>
  <c r="R437" i="2"/>
  <c r="Q442" i="2"/>
  <c r="R443" i="2"/>
  <c r="B503" i="2"/>
  <c r="D507" i="2"/>
  <c r="C657" i="8"/>
  <c r="C655" i="8"/>
  <c r="C649" i="8"/>
  <c r="C642" i="8"/>
  <c r="C640" i="8"/>
  <c r="C635" i="8"/>
  <c r="B657" i="8"/>
  <c r="B655" i="8"/>
  <c r="B649" i="8"/>
  <c r="B642" i="8"/>
  <c r="B640" i="8"/>
  <c r="B635" i="8"/>
  <c r="C656" i="8"/>
  <c r="C650" i="8"/>
  <c r="C648" i="8"/>
  <c r="C641" i="8"/>
  <c r="C636" i="8"/>
  <c r="C634" i="8"/>
  <c r="B648" i="8"/>
  <c r="B641" i="8"/>
  <c r="B656" i="8"/>
  <c r="B636" i="8"/>
  <c r="B650" i="8"/>
  <c r="B634" i="8"/>
  <c r="R717" i="8"/>
  <c r="R716" i="8"/>
  <c r="R715" i="8"/>
  <c r="R710" i="8"/>
  <c r="R709" i="8"/>
  <c r="R708" i="8"/>
  <c r="R702" i="8"/>
  <c r="R701" i="8"/>
  <c r="R700" i="8"/>
  <c r="R696" i="8"/>
  <c r="R695" i="8"/>
  <c r="R694" i="8"/>
  <c r="Q717" i="8"/>
  <c r="Q716" i="8"/>
  <c r="Q715" i="8"/>
  <c r="Q710" i="8"/>
  <c r="Q709" i="8"/>
  <c r="Q708" i="8"/>
  <c r="Q702" i="8"/>
  <c r="Q701" i="8"/>
  <c r="Q700" i="8"/>
  <c r="Q696" i="8"/>
  <c r="Q695" i="8"/>
  <c r="Q694" i="8"/>
  <c r="R57" i="8"/>
  <c r="R56" i="8"/>
  <c r="R55" i="8"/>
  <c r="R50" i="8"/>
  <c r="R49" i="8"/>
  <c r="R48" i="8"/>
  <c r="R42" i="8"/>
  <c r="R41" i="8"/>
  <c r="R40" i="8"/>
  <c r="R36" i="8"/>
  <c r="R35" i="8"/>
  <c r="R34" i="8"/>
  <c r="Q57" i="8"/>
  <c r="Q56" i="8"/>
  <c r="Q55" i="8"/>
  <c r="Q50" i="8"/>
  <c r="Q49" i="8"/>
  <c r="Q48" i="8"/>
  <c r="Q42" i="8"/>
  <c r="Q41" i="8"/>
  <c r="Q40" i="8"/>
  <c r="Q36" i="8"/>
  <c r="Q35" i="8"/>
  <c r="Q34" i="8"/>
  <c r="Q680" i="9"/>
  <c r="Q679" i="9"/>
  <c r="Q678" i="9"/>
  <c r="R680" i="9"/>
  <c r="R678" i="9"/>
  <c r="R679" i="9"/>
  <c r="C560" i="9"/>
  <c r="C559" i="9"/>
  <c r="C558" i="9"/>
  <c r="B559" i="9"/>
  <c r="B560" i="9"/>
  <c r="B558" i="9"/>
  <c r="C440" i="9"/>
  <c r="C439" i="9"/>
  <c r="C438" i="9"/>
  <c r="B439" i="9"/>
  <c r="B440" i="9"/>
  <c r="B438" i="9"/>
  <c r="C320" i="9"/>
  <c r="B319" i="9"/>
  <c r="B320" i="9"/>
  <c r="C318" i="9"/>
  <c r="C319" i="9"/>
  <c r="B318" i="9"/>
  <c r="Q740" i="9"/>
  <c r="Q739" i="9"/>
  <c r="Q738" i="9"/>
  <c r="R740" i="9"/>
  <c r="R738" i="9"/>
  <c r="R739" i="9"/>
  <c r="C680" i="9"/>
  <c r="C679" i="9"/>
  <c r="C678" i="9"/>
  <c r="B679" i="9"/>
  <c r="B680" i="9"/>
  <c r="B678" i="9"/>
  <c r="Q200" i="9"/>
  <c r="Q199" i="9"/>
  <c r="Q198" i="9"/>
  <c r="R198" i="9"/>
  <c r="R199" i="9"/>
  <c r="R200" i="9"/>
  <c r="Q230" i="9"/>
  <c r="Q229" i="9"/>
  <c r="Q228" i="9"/>
  <c r="R228" i="9"/>
  <c r="R229" i="9"/>
  <c r="R230" i="9"/>
  <c r="C169" i="9"/>
  <c r="B168" i="9"/>
  <c r="C170" i="9"/>
  <c r="B169" i="9"/>
  <c r="B170" i="9"/>
  <c r="C168" i="9"/>
  <c r="B20" i="9"/>
  <c r="B19" i="9"/>
  <c r="B18" i="9"/>
  <c r="C20" i="9"/>
  <c r="C19" i="9"/>
  <c r="C18" i="9"/>
  <c r="R477" i="8"/>
  <c r="R476" i="8"/>
  <c r="R475" i="8"/>
  <c r="R470" i="8"/>
  <c r="Q476" i="8"/>
  <c r="Q477" i="8"/>
  <c r="R469" i="8"/>
  <c r="R468" i="8"/>
  <c r="R462" i="8"/>
  <c r="R461" i="8"/>
  <c r="R460" i="8"/>
  <c r="R456" i="8"/>
  <c r="R455" i="8"/>
  <c r="R454" i="8"/>
  <c r="Q470" i="8"/>
  <c r="Q469" i="8"/>
  <c r="Q468" i="8"/>
  <c r="Q462" i="8"/>
  <c r="Q461" i="8"/>
  <c r="Q460" i="8"/>
  <c r="Q456" i="8"/>
  <c r="Q455" i="8"/>
  <c r="Q454" i="8"/>
  <c r="Q475" i="8"/>
  <c r="R837" i="8"/>
  <c r="R836" i="8"/>
  <c r="R835" i="8"/>
  <c r="R830" i="8"/>
  <c r="R829" i="8"/>
  <c r="R828" i="8"/>
  <c r="R822" i="8"/>
  <c r="R821" i="8"/>
  <c r="R820" i="8"/>
  <c r="R816" i="8"/>
  <c r="R815" i="8"/>
  <c r="R814" i="8"/>
  <c r="Q837" i="8"/>
  <c r="Q836" i="8"/>
  <c r="Q835" i="8"/>
  <c r="Q830" i="8"/>
  <c r="Q829" i="8"/>
  <c r="Q828" i="8"/>
  <c r="Q822" i="8"/>
  <c r="Q821" i="8"/>
  <c r="Q820" i="8"/>
  <c r="Q816" i="8"/>
  <c r="Q815" i="8"/>
  <c r="Q814" i="8"/>
  <c r="B957" i="8"/>
  <c r="B955" i="8"/>
  <c r="B949" i="8"/>
  <c r="B942" i="8"/>
  <c r="B940" i="8"/>
  <c r="B935" i="8"/>
  <c r="C956" i="8"/>
  <c r="C950" i="8"/>
  <c r="C948" i="8"/>
  <c r="C941" i="8"/>
  <c r="C936" i="8"/>
  <c r="C934" i="8"/>
  <c r="B956" i="8"/>
  <c r="B950" i="8"/>
  <c r="B948" i="8"/>
  <c r="B941" i="8"/>
  <c r="B936" i="8"/>
  <c r="B934" i="8"/>
  <c r="C955" i="8"/>
  <c r="C935" i="8"/>
  <c r="C949" i="8"/>
  <c r="C942" i="8"/>
  <c r="C957" i="8"/>
  <c r="C940" i="8"/>
  <c r="R657" i="8"/>
  <c r="R656" i="8"/>
  <c r="R655" i="8"/>
  <c r="R650" i="8"/>
  <c r="R649" i="8"/>
  <c r="R648" i="8"/>
  <c r="R642" i="8"/>
  <c r="R641" i="8"/>
  <c r="R640" i="8"/>
  <c r="R636" i="8"/>
  <c r="R635" i="8"/>
  <c r="R634" i="8"/>
  <c r="Q657" i="8"/>
  <c r="Q656" i="8"/>
  <c r="Q655" i="8"/>
  <c r="Q650" i="8"/>
  <c r="Q649" i="8"/>
  <c r="Q648" i="8"/>
  <c r="Q642" i="8"/>
  <c r="Q641" i="8"/>
  <c r="Q640" i="8"/>
  <c r="Q636" i="8"/>
  <c r="Q635" i="8"/>
  <c r="Q634" i="8"/>
  <c r="B297" i="8"/>
  <c r="B296" i="8"/>
  <c r="B295" i="8"/>
  <c r="B290" i="8"/>
  <c r="B289" i="8"/>
  <c r="B288" i="8"/>
  <c r="B282" i="8"/>
  <c r="B281" i="8"/>
  <c r="B280" i="8"/>
  <c r="B276" i="8"/>
  <c r="B275" i="8"/>
  <c r="B274" i="8"/>
  <c r="C290" i="8"/>
  <c r="C281" i="8"/>
  <c r="C274" i="8"/>
  <c r="C297" i="8"/>
  <c r="C289" i="8"/>
  <c r="C280" i="8"/>
  <c r="C295" i="8"/>
  <c r="C296" i="8"/>
  <c r="C288" i="8"/>
  <c r="C276" i="8"/>
  <c r="C282" i="8"/>
  <c r="C275" i="8"/>
  <c r="B357" i="8"/>
  <c r="B356" i="8"/>
  <c r="B355" i="8"/>
  <c r="B350" i="8"/>
  <c r="B349" i="8"/>
  <c r="B348" i="8"/>
  <c r="B342" i="8"/>
  <c r="B341" i="8"/>
  <c r="B340" i="8"/>
  <c r="B336" i="8"/>
  <c r="B335" i="8"/>
  <c r="B334" i="8"/>
  <c r="C350" i="8"/>
  <c r="C341" i="8"/>
  <c r="C334" i="8"/>
  <c r="C357" i="8"/>
  <c r="C349" i="8"/>
  <c r="C340" i="8"/>
  <c r="C342" i="8"/>
  <c r="C356" i="8"/>
  <c r="C348" i="8"/>
  <c r="C336" i="8"/>
  <c r="C355" i="8"/>
  <c r="C335" i="8"/>
  <c r="C860" i="9"/>
  <c r="C859" i="9"/>
  <c r="C858" i="9"/>
  <c r="B859" i="9"/>
  <c r="B860" i="9"/>
  <c r="B858" i="9"/>
  <c r="C200" i="9"/>
  <c r="B199" i="9"/>
  <c r="B200" i="9"/>
  <c r="C198" i="9"/>
  <c r="C199" i="9"/>
  <c r="B198" i="9"/>
  <c r="C710" i="9"/>
  <c r="C709" i="9"/>
  <c r="C708" i="9"/>
  <c r="B710" i="9"/>
  <c r="B708" i="9"/>
  <c r="B709" i="9"/>
  <c r="Q140" i="9"/>
  <c r="Q139" i="9"/>
  <c r="Q138" i="9"/>
  <c r="R139" i="9"/>
  <c r="R140" i="9"/>
  <c r="R138" i="9"/>
  <c r="B230" i="9"/>
  <c r="C228" i="9"/>
  <c r="C229" i="9"/>
  <c r="B228" i="9"/>
  <c r="C230" i="9"/>
  <c r="B229" i="9"/>
  <c r="Q800" i="9"/>
  <c r="Q799" i="9"/>
  <c r="Q798" i="9"/>
  <c r="R800" i="9"/>
  <c r="R798" i="9"/>
  <c r="R799" i="9"/>
  <c r="C258" i="9"/>
  <c r="C259" i="9"/>
  <c r="B258" i="9"/>
  <c r="C260" i="9"/>
  <c r="B259" i="9"/>
  <c r="B260" i="9"/>
  <c r="R957" i="8"/>
  <c r="R956" i="8"/>
  <c r="R955" i="8"/>
  <c r="R950" i="8"/>
  <c r="R949" i="8"/>
  <c r="R948" i="8"/>
  <c r="R942" i="8"/>
  <c r="R941" i="8"/>
  <c r="R940" i="8"/>
  <c r="R936" i="8"/>
  <c r="R935" i="8"/>
  <c r="R934" i="8"/>
  <c r="Q957" i="8"/>
  <c r="Q956" i="8"/>
  <c r="Q955" i="8"/>
  <c r="Q950" i="8"/>
  <c r="Q949" i="8"/>
  <c r="Q948" i="8"/>
  <c r="Q942" i="8"/>
  <c r="Q941" i="8"/>
  <c r="Q940" i="8"/>
  <c r="Q936" i="8"/>
  <c r="Q935" i="8"/>
  <c r="Q934" i="8"/>
  <c r="R177" i="8"/>
  <c r="R176" i="8"/>
  <c r="R175" i="8"/>
  <c r="R170" i="8"/>
  <c r="R169" i="8"/>
  <c r="R168" i="8"/>
  <c r="R162" i="8"/>
  <c r="R161" i="8"/>
  <c r="R160" i="8"/>
  <c r="R156" i="8"/>
  <c r="R155" i="8"/>
  <c r="R154" i="8"/>
  <c r="Q177" i="8"/>
  <c r="Q176" i="8"/>
  <c r="Q175" i="8"/>
  <c r="Q170" i="8"/>
  <c r="Q169" i="8"/>
  <c r="Q168" i="8"/>
  <c r="Q162" i="8"/>
  <c r="Q161" i="8"/>
  <c r="Q160" i="8"/>
  <c r="Q156" i="8"/>
  <c r="Q155" i="8"/>
  <c r="Q154" i="8"/>
  <c r="Q405" i="2"/>
  <c r="Q433" i="2"/>
  <c r="S436" i="2"/>
  <c r="B499" i="2"/>
  <c r="C777" i="8"/>
  <c r="C776" i="8"/>
  <c r="C775" i="8"/>
  <c r="C770" i="8"/>
  <c r="C769" i="8"/>
  <c r="C768" i="8"/>
  <c r="C762" i="8"/>
  <c r="C761" i="8"/>
  <c r="C760" i="8"/>
  <c r="B770" i="8"/>
  <c r="B761" i="8"/>
  <c r="C755" i="8"/>
  <c r="B777" i="8"/>
  <c r="B769" i="8"/>
  <c r="B760" i="8"/>
  <c r="B755" i="8"/>
  <c r="B776" i="8"/>
  <c r="B768" i="8"/>
  <c r="C756" i="8"/>
  <c r="C754" i="8"/>
  <c r="B775" i="8"/>
  <c r="B762" i="8"/>
  <c r="B756" i="8"/>
  <c r="B754" i="8"/>
  <c r="B417" i="8"/>
  <c r="B416" i="8"/>
  <c r="B415" i="8"/>
  <c r="B410" i="8"/>
  <c r="B409" i="8"/>
  <c r="B408" i="8"/>
  <c r="B402" i="8"/>
  <c r="B401" i="8"/>
  <c r="B400" i="8"/>
  <c r="B396" i="8"/>
  <c r="B395" i="8"/>
  <c r="B394" i="8"/>
  <c r="C410" i="8"/>
  <c r="C401" i="8"/>
  <c r="C394" i="8"/>
  <c r="C417" i="8"/>
  <c r="C409" i="8"/>
  <c r="C400" i="8"/>
  <c r="C415" i="8"/>
  <c r="C395" i="8"/>
  <c r="C416" i="8"/>
  <c r="C408" i="8"/>
  <c r="C396" i="8"/>
  <c r="C402" i="8"/>
  <c r="R297" i="8"/>
  <c r="R296" i="8"/>
  <c r="R295" i="8"/>
  <c r="R290" i="8"/>
  <c r="R289" i="8"/>
  <c r="R288" i="8"/>
  <c r="R282" i="8"/>
  <c r="R281" i="8"/>
  <c r="R280" i="8"/>
  <c r="R276" i="8"/>
  <c r="R275" i="8"/>
  <c r="R274" i="8"/>
  <c r="Q297" i="8"/>
  <c r="Q296" i="8"/>
  <c r="Q295" i="8"/>
  <c r="Q290" i="8"/>
  <c r="Q289" i="8"/>
  <c r="Q288" i="8"/>
  <c r="Q282" i="8"/>
  <c r="Q281" i="8"/>
  <c r="Q280" i="8"/>
  <c r="Q276" i="8"/>
  <c r="Q275" i="8"/>
  <c r="Q274" i="8"/>
  <c r="C475" i="8"/>
  <c r="B470" i="8"/>
  <c r="B469" i="8"/>
  <c r="B468" i="8"/>
  <c r="B462" i="8"/>
  <c r="B461" i="8"/>
  <c r="B460" i="8"/>
  <c r="B456" i="8"/>
  <c r="B455" i="8"/>
  <c r="B454" i="8"/>
  <c r="C476" i="8"/>
  <c r="B475" i="8"/>
  <c r="C477" i="8"/>
  <c r="B476" i="8"/>
  <c r="C470" i="8"/>
  <c r="C461" i="8"/>
  <c r="C454" i="8"/>
  <c r="C469" i="8"/>
  <c r="C460" i="8"/>
  <c r="B477" i="8"/>
  <c r="C468" i="8"/>
  <c r="C456" i="8"/>
  <c r="C462" i="8"/>
  <c r="C455" i="8"/>
  <c r="C620" i="9"/>
  <c r="C619" i="9"/>
  <c r="C618" i="9"/>
  <c r="B619" i="9"/>
  <c r="B620" i="9"/>
  <c r="B618" i="9"/>
  <c r="C500" i="9"/>
  <c r="C499" i="9"/>
  <c r="C498" i="9"/>
  <c r="B499" i="9"/>
  <c r="B500" i="9"/>
  <c r="B498" i="9"/>
  <c r="C380" i="9"/>
  <c r="C379" i="9"/>
  <c r="C378" i="9"/>
  <c r="B379" i="9"/>
  <c r="B380" i="9"/>
  <c r="B378" i="9"/>
  <c r="C138" i="9"/>
  <c r="C139" i="9"/>
  <c r="B138" i="9"/>
  <c r="C140" i="9"/>
  <c r="B139" i="9"/>
  <c r="B140" i="9"/>
  <c r="C740" i="9"/>
  <c r="C739" i="9"/>
  <c r="C738" i="9"/>
  <c r="B739" i="9"/>
  <c r="B740" i="9"/>
  <c r="B738" i="9"/>
  <c r="Q710" i="9"/>
  <c r="Q709" i="9"/>
  <c r="Q708" i="9"/>
  <c r="R709" i="9"/>
  <c r="R708" i="9"/>
  <c r="R710" i="9"/>
  <c r="P535" i="9"/>
  <c r="Q500" i="9"/>
  <c r="Q499" i="9"/>
  <c r="Q498" i="9"/>
  <c r="R500" i="9"/>
  <c r="R498" i="9"/>
  <c r="R499" i="9"/>
  <c r="Q560" i="9"/>
  <c r="Q559" i="9"/>
  <c r="Q558" i="9"/>
  <c r="R560" i="9"/>
  <c r="R558" i="9"/>
  <c r="R559" i="9"/>
  <c r="R117" i="8"/>
  <c r="Q117" i="8"/>
  <c r="R110" i="8"/>
  <c r="Q109" i="8"/>
  <c r="Q116" i="8"/>
  <c r="R109" i="8"/>
  <c r="R115" i="8"/>
  <c r="Q110" i="8"/>
  <c r="R102" i="8"/>
  <c r="R101" i="8"/>
  <c r="R100" i="8"/>
  <c r="R96" i="8"/>
  <c r="R95" i="8"/>
  <c r="R94" i="8"/>
  <c r="Q108" i="8"/>
  <c r="R116" i="8"/>
  <c r="Q115" i="8"/>
  <c r="R108" i="8"/>
  <c r="Q102" i="8"/>
  <c r="Q101" i="8"/>
  <c r="Q100" i="8"/>
  <c r="Q96" i="8"/>
  <c r="Q95" i="8"/>
  <c r="Q94" i="8"/>
  <c r="R597" i="8"/>
  <c r="R596" i="8"/>
  <c r="R595" i="8"/>
  <c r="R590" i="8"/>
  <c r="R589" i="8"/>
  <c r="R588" i="8"/>
  <c r="R582" i="8"/>
  <c r="R581" i="8"/>
  <c r="R580" i="8"/>
  <c r="R576" i="8"/>
  <c r="R575" i="8"/>
  <c r="R574" i="8"/>
  <c r="Q597" i="8"/>
  <c r="Q596" i="8"/>
  <c r="Q595" i="8"/>
  <c r="Q590" i="8"/>
  <c r="Q589" i="8"/>
  <c r="Q588" i="8"/>
  <c r="Q582" i="8"/>
  <c r="Q575" i="8"/>
  <c r="Q576" i="8"/>
  <c r="Q580" i="8"/>
  <c r="Q574" i="8"/>
  <c r="Q581" i="8"/>
  <c r="D77" i="11"/>
  <c r="D71" i="11"/>
  <c r="C75" i="11"/>
  <c r="C74" i="11"/>
  <c r="C73" i="11"/>
  <c r="C72" i="11"/>
  <c r="C69" i="11"/>
  <c r="C68" i="11"/>
  <c r="C67" i="11"/>
  <c r="C66" i="11"/>
  <c r="C60" i="11"/>
  <c r="C59" i="11"/>
  <c r="C58" i="11"/>
  <c r="C57" i="11"/>
  <c r="C54" i="11"/>
  <c r="C53" i="11"/>
  <c r="C52" i="11"/>
  <c r="C51" i="11"/>
  <c r="C48" i="11"/>
  <c r="C47" i="11"/>
  <c r="C46" i="11"/>
  <c r="C45" i="11"/>
  <c r="B75" i="11"/>
  <c r="B74" i="11"/>
  <c r="B73" i="11"/>
  <c r="B72" i="11"/>
  <c r="B69" i="11"/>
  <c r="B68" i="11"/>
  <c r="B67" i="11"/>
  <c r="B66" i="11"/>
  <c r="B60" i="11"/>
  <c r="B59" i="11"/>
  <c r="B58" i="11"/>
  <c r="B57" i="11"/>
  <c r="B54" i="11"/>
  <c r="B53" i="11"/>
  <c r="B52" i="11"/>
  <c r="B51" i="11"/>
  <c r="B48" i="11"/>
  <c r="B47" i="11"/>
  <c r="B46" i="11"/>
  <c r="B45" i="11"/>
  <c r="D50" i="11"/>
  <c r="A59" i="13"/>
  <c r="R52" i="13"/>
  <c r="R51" i="13"/>
  <c r="R50" i="13"/>
  <c r="R49" i="13"/>
  <c r="R21" i="13"/>
  <c r="R20" i="13"/>
  <c r="R19" i="13"/>
  <c r="R18" i="13"/>
  <c r="Q52" i="13"/>
  <c r="Q51" i="13"/>
  <c r="Q50" i="13"/>
  <c r="Q49" i="13"/>
  <c r="Q21" i="13"/>
  <c r="Q20" i="13"/>
  <c r="Q19" i="13"/>
  <c r="Q18" i="13"/>
  <c r="B52" i="13"/>
  <c r="B49" i="13"/>
  <c r="B19" i="13"/>
  <c r="B51" i="13"/>
  <c r="B21" i="13"/>
  <c r="C52" i="13"/>
  <c r="C51" i="13"/>
  <c r="C50" i="13"/>
  <c r="C49" i="13"/>
  <c r="C21" i="13"/>
  <c r="C20" i="13"/>
  <c r="C19" i="13"/>
  <c r="C18" i="13"/>
  <c r="B50" i="13"/>
  <c r="B20" i="13"/>
  <c r="B18" i="13"/>
  <c r="P805" i="9"/>
  <c r="A535" i="9"/>
  <c r="A26" i="9"/>
  <c r="A56" i="9"/>
  <c r="A28" i="13"/>
  <c r="P60" i="13"/>
  <c r="A60" i="13"/>
  <c r="P29" i="13"/>
  <c r="A29" i="13"/>
  <c r="P26" i="13"/>
  <c r="A26" i="13"/>
  <c r="P57" i="13"/>
  <c r="A57" i="13"/>
  <c r="D61" i="12"/>
  <c r="D44" i="12"/>
  <c r="D53" i="12"/>
  <c r="P26" i="9"/>
  <c r="A266" i="9"/>
  <c r="P595" i="9"/>
  <c r="A565" i="9"/>
  <c r="P565" i="9"/>
  <c r="P56" i="9"/>
  <c r="A505" i="9"/>
  <c r="P505" i="9"/>
  <c r="A595" i="9"/>
  <c r="A385" i="9"/>
  <c r="P385" i="9"/>
  <c r="P416" i="9"/>
  <c r="P386" i="9"/>
  <c r="A416" i="9"/>
  <c r="A386" i="9"/>
  <c r="A236" i="9"/>
  <c r="A206" i="9"/>
  <c r="P236" i="9"/>
  <c r="P206" i="9"/>
  <c r="P717" i="9"/>
  <c r="P687" i="9"/>
  <c r="A717" i="9"/>
  <c r="A687" i="9"/>
  <c r="A57" i="9"/>
  <c r="A27" i="9"/>
  <c r="P27" i="9"/>
  <c r="P57" i="9"/>
  <c r="A177" i="9"/>
  <c r="A147" i="9"/>
  <c r="P147" i="9"/>
  <c r="P177" i="9"/>
  <c r="P896" i="9"/>
  <c r="P866" i="9"/>
  <c r="A896" i="9"/>
  <c r="A866" i="9"/>
  <c r="S585" i="9"/>
  <c r="D585" i="9"/>
  <c r="S465" i="9"/>
  <c r="D465" i="9"/>
  <c r="S345" i="9"/>
  <c r="D345" i="9"/>
  <c r="A176" i="9"/>
  <c r="A146" i="9"/>
  <c r="P176" i="9"/>
  <c r="P146" i="9"/>
  <c r="S765" i="9"/>
  <c r="D765" i="9"/>
  <c r="A295" i="9"/>
  <c r="P265" i="9"/>
  <c r="P295" i="9"/>
  <c r="A265" i="9"/>
  <c r="A115" i="9"/>
  <c r="A85" i="9"/>
  <c r="P115" i="9"/>
  <c r="P85" i="9"/>
  <c r="A237" i="9"/>
  <c r="A207" i="9"/>
  <c r="P207" i="9"/>
  <c r="P237" i="9"/>
  <c r="A178" i="9"/>
  <c r="A148" i="9"/>
  <c r="P178" i="9"/>
  <c r="P148" i="9"/>
  <c r="S885" i="9"/>
  <c r="D885" i="9"/>
  <c r="P536" i="9"/>
  <c r="P506" i="9"/>
  <c r="A536" i="9"/>
  <c r="A506" i="9"/>
  <c r="P776" i="9"/>
  <c r="P746" i="9"/>
  <c r="A776" i="9"/>
  <c r="A746" i="9"/>
  <c r="S285" i="9"/>
  <c r="D285" i="9"/>
  <c r="S945" i="9"/>
  <c r="D945" i="9"/>
  <c r="S825" i="9"/>
  <c r="D825" i="9"/>
  <c r="P596" i="9"/>
  <c r="P566" i="9"/>
  <c r="A596" i="9"/>
  <c r="A566" i="9"/>
  <c r="P476" i="9"/>
  <c r="P446" i="9"/>
  <c r="A476" i="9"/>
  <c r="A446" i="9"/>
  <c r="P356" i="9"/>
  <c r="P326" i="9"/>
  <c r="A356" i="9"/>
  <c r="A326" i="9"/>
  <c r="P775" i="9"/>
  <c r="P745" i="9"/>
  <c r="A775" i="9"/>
  <c r="A745" i="9"/>
  <c r="P716" i="9"/>
  <c r="P686" i="9"/>
  <c r="A716" i="9"/>
  <c r="A686" i="9"/>
  <c r="A235" i="9"/>
  <c r="A205" i="9"/>
  <c r="P235" i="9"/>
  <c r="P205" i="9"/>
  <c r="D105" i="9"/>
  <c r="S105" i="9"/>
  <c r="A238" i="9"/>
  <c r="A208" i="9"/>
  <c r="P238" i="9"/>
  <c r="P208" i="9"/>
  <c r="P715" i="9"/>
  <c r="P685" i="9"/>
  <c r="A715" i="9"/>
  <c r="A685" i="9"/>
  <c r="P656" i="9"/>
  <c r="P626" i="9"/>
  <c r="A656" i="9"/>
  <c r="A626" i="9"/>
  <c r="P956" i="9"/>
  <c r="P926" i="9"/>
  <c r="A956" i="9"/>
  <c r="A926" i="9"/>
  <c r="P836" i="9"/>
  <c r="P806" i="9"/>
  <c r="A836" i="9"/>
  <c r="A806" i="9"/>
  <c r="S645" i="9"/>
  <c r="D645" i="9"/>
  <c r="S525" i="9"/>
  <c r="D525" i="9"/>
  <c r="S405" i="9"/>
  <c r="D405" i="9"/>
  <c r="P718" i="9"/>
  <c r="P688" i="9"/>
  <c r="A718" i="9"/>
  <c r="A688" i="9"/>
  <c r="A175" i="9"/>
  <c r="A145" i="9"/>
  <c r="P175" i="9"/>
  <c r="P145" i="9"/>
  <c r="D954" i="8"/>
  <c r="D939" i="8"/>
  <c r="D947" i="8"/>
  <c r="D474" i="8"/>
  <c r="D459" i="8"/>
  <c r="D467" i="8"/>
  <c r="D774" i="8"/>
  <c r="D759" i="8"/>
  <c r="D767" i="8"/>
  <c r="D647" i="8"/>
  <c r="D639" i="8"/>
  <c r="D654" i="8"/>
  <c r="S707" i="8"/>
  <c r="S714" i="8"/>
  <c r="S699" i="8"/>
  <c r="S647" i="8"/>
  <c r="S639" i="8"/>
  <c r="S654" i="8"/>
  <c r="D407" i="8"/>
  <c r="D399" i="8"/>
  <c r="D414" i="8"/>
  <c r="D287" i="8"/>
  <c r="D294" i="8"/>
  <c r="D279" i="8"/>
  <c r="S887" i="8"/>
  <c r="S879" i="8"/>
  <c r="S894" i="8"/>
  <c r="S827" i="8"/>
  <c r="S834" i="8"/>
  <c r="S819" i="8"/>
  <c r="S407" i="8"/>
  <c r="S399" i="8"/>
  <c r="S414" i="8"/>
  <c r="D714" i="8"/>
  <c r="D699" i="8"/>
  <c r="D707" i="8"/>
  <c r="S287" i="8"/>
  <c r="S279" i="8"/>
  <c r="S294" i="8"/>
  <c r="D354" i="8"/>
  <c r="D339" i="8"/>
  <c r="D347" i="8"/>
  <c r="S47" i="8"/>
  <c r="S54" i="8"/>
  <c r="S39" i="8"/>
  <c r="D534" i="8"/>
  <c r="D519" i="8"/>
  <c r="D527" i="8"/>
  <c r="C650" i="9" l="1"/>
  <c r="C649" i="9"/>
  <c r="C648" i="9"/>
  <c r="B650" i="9"/>
  <c r="B648" i="9"/>
  <c r="B649" i="9"/>
  <c r="C470" i="9"/>
  <c r="C469" i="9"/>
  <c r="C468" i="9"/>
  <c r="B470" i="9"/>
  <c r="B468" i="9"/>
  <c r="B469" i="9"/>
  <c r="R63" i="3"/>
  <c r="R68" i="3"/>
  <c r="Q69" i="3"/>
  <c r="Q64" i="3"/>
  <c r="S67" i="3"/>
  <c r="Q63" i="3"/>
  <c r="R69" i="3"/>
  <c r="R64" i="3"/>
  <c r="Q68" i="3"/>
  <c r="Q271" i="3"/>
  <c r="S270" i="3"/>
  <c r="R271" i="3"/>
  <c r="R272" i="3"/>
  <c r="Q272" i="3"/>
  <c r="R267" i="3"/>
  <c r="R266" i="3"/>
  <c r="Q266" i="3"/>
  <c r="Q267" i="3"/>
  <c r="C196" i="2"/>
  <c r="B187" i="2"/>
  <c r="B195" i="2"/>
  <c r="D194" i="2"/>
  <c r="C187" i="2"/>
  <c r="D189" i="2"/>
  <c r="B196" i="2"/>
  <c r="B190" i="2"/>
  <c r="B191" i="2"/>
  <c r="C186" i="2"/>
  <c r="C190" i="2"/>
  <c r="B186" i="2"/>
  <c r="C195" i="2"/>
  <c r="C191" i="2"/>
  <c r="C382" i="3"/>
  <c r="B383" i="3"/>
  <c r="B382" i="3"/>
  <c r="D386" i="3"/>
  <c r="C387" i="3"/>
  <c r="B388" i="3"/>
  <c r="B387" i="3"/>
  <c r="C388" i="3"/>
  <c r="C383" i="3"/>
  <c r="Q410" i="9"/>
  <c r="Q409" i="9"/>
  <c r="Q408" i="9"/>
  <c r="R409" i="9"/>
  <c r="R410" i="9"/>
  <c r="R408" i="9"/>
  <c r="Q650" i="9"/>
  <c r="Q649" i="9"/>
  <c r="Q648" i="9"/>
  <c r="R649" i="9"/>
  <c r="R650" i="9"/>
  <c r="R648" i="9"/>
  <c r="Q830" i="9"/>
  <c r="Q829" i="9"/>
  <c r="Q828" i="9"/>
  <c r="R829" i="9"/>
  <c r="R830" i="9"/>
  <c r="R828" i="9"/>
  <c r="Q290" i="9"/>
  <c r="Q289" i="9"/>
  <c r="Q288" i="9"/>
  <c r="R290" i="9"/>
  <c r="R288" i="9"/>
  <c r="R289" i="9"/>
  <c r="Q770" i="9"/>
  <c r="Q769" i="9"/>
  <c r="Q768" i="9"/>
  <c r="R769" i="9"/>
  <c r="R770" i="9"/>
  <c r="R768" i="9"/>
  <c r="Q470" i="9"/>
  <c r="Q469" i="9"/>
  <c r="Q468" i="9"/>
  <c r="R469" i="9"/>
  <c r="R468" i="9"/>
  <c r="R470" i="9"/>
  <c r="Q354" i="3"/>
  <c r="R358" i="3"/>
  <c r="R359" i="3"/>
  <c r="R353" i="3"/>
  <c r="S357" i="3"/>
  <c r="Q359" i="3"/>
  <c r="Q353" i="3"/>
  <c r="R354" i="3"/>
  <c r="Q358" i="3"/>
  <c r="B63" i="3"/>
  <c r="B68" i="3"/>
  <c r="B64" i="3"/>
  <c r="D67" i="3"/>
  <c r="C69" i="3"/>
  <c r="C63" i="3"/>
  <c r="C68" i="3"/>
  <c r="B69" i="3"/>
  <c r="C64" i="3"/>
  <c r="R50" i="9"/>
  <c r="R49" i="9"/>
  <c r="R48" i="9"/>
  <c r="Q50" i="9"/>
  <c r="Q49" i="9"/>
  <c r="Q48" i="9"/>
  <c r="Q461" i="3"/>
  <c r="R460" i="3"/>
  <c r="Q456" i="3"/>
  <c r="Q460" i="3"/>
  <c r="R456" i="3"/>
  <c r="R461" i="3"/>
  <c r="S459" i="3"/>
  <c r="Q455" i="3"/>
  <c r="R455" i="3"/>
  <c r="D278" i="3"/>
  <c r="S278" i="3"/>
  <c r="Q521" i="2"/>
  <c r="R521" i="2"/>
  <c r="R516" i="2"/>
  <c r="R526" i="2"/>
  <c r="Q526" i="2"/>
  <c r="R520" i="2"/>
  <c r="Q516" i="2"/>
  <c r="Q525" i="2"/>
  <c r="R525" i="2"/>
  <c r="S519" i="2"/>
  <c r="R517" i="2"/>
  <c r="S524" i="2"/>
  <c r="Q517" i="2"/>
  <c r="Q520" i="2"/>
  <c r="S194" i="2"/>
  <c r="R187" i="2"/>
  <c r="Q187" i="2"/>
  <c r="R191" i="2"/>
  <c r="R186" i="2"/>
  <c r="Q196" i="2"/>
  <c r="R190" i="2"/>
  <c r="Q190" i="2"/>
  <c r="R196" i="2"/>
  <c r="Q186" i="2"/>
  <c r="S189" i="2"/>
  <c r="Q191" i="2"/>
  <c r="Q195" i="2"/>
  <c r="R195" i="2"/>
  <c r="S90" i="2"/>
  <c r="R91" i="2"/>
  <c r="R88" i="2"/>
  <c r="Q91" i="2"/>
  <c r="R96" i="2"/>
  <c r="Q92" i="2"/>
  <c r="R92" i="2"/>
  <c r="R97" i="2"/>
  <c r="R87" i="2"/>
  <c r="Q96" i="2"/>
  <c r="Q88" i="2"/>
  <c r="S95" i="2"/>
  <c r="Q97" i="2"/>
  <c r="Q87" i="2"/>
  <c r="R137" i="3"/>
  <c r="R141" i="3"/>
  <c r="R142" i="3"/>
  <c r="Q141" i="3"/>
  <c r="R136" i="3"/>
  <c r="Q137" i="3"/>
  <c r="Q136" i="3"/>
  <c r="Q142" i="3"/>
  <c r="S140" i="3"/>
  <c r="B237" i="3"/>
  <c r="B238" i="3"/>
  <c r="C243" i="3"/>
  <c r="B243" i="3"/>
  <c r="B242" i="3"/>
  <c r="C242" i="3"/>
  <c r="C238" i="3"/>
  <c r="D241" i="3"/>
  <c r="C237" i="3"/>
  <c r="C340" i="3"/>
  <c r="B344" i="3"/>
  <c r="C339" i="3"/>
  <c r="C344" i="3"/>
  <c r="B345" i="3"/>
  <c r="B340" i="3"/>
  <c r="C345" i="3"/>
  <c r="B339" i="3"/>
  <c r="D343" i="3"/>
  <c r="R35" i="3"/>
  <c r="R39" i="3"/>
  <c r="S38" i="3"/>
  <c r="R34" i="3"/>
  <c r="Q39" i="3"/>
  <c r="Q40" i="3"/>
  <c r="Q35" i="3"/>
  <c r="Q34" i="3"/>
  <c r="R40" i="3"/>
  <c r="S394" i="3"/>
  <c r="D394" i="3"/>
  <c r="C410" i="9"/>
  <c r="C409" i="9"/>
  <c r="C408" i="9"/>
  <c r="B410" i="9"/>
  <c r="B408" i="9"/>
  <c r="B409" i="9"/>
  <c r="C289" i="9"/>
  <c r="B288" i="9"/>
  <c r="C290" i="9"/>
  <c r="B289" i="9"/>
  <c r="B290" i="9"/>
  <c r="C288" i="9"/>
  <c r="C770" i="9"/>
  <c r="C769" i="9"/>
  <c r="C768" i="9"/>
  <c r="B770" i="9"/>
  <c r="B768" i="9"/>
  <c r="B769" i="9"/>
  <c r="Q450" i="2"/>
  <c r="S458" i="2"/>
  <c r="R455" i="2"/>
  <c r="Q459" i="2"/>
  <c r="Q455" i="2"/>
  <c r="R454" i="2"/>
  <c r="S453" i="2"/>
  <c r="Q451" i="2"/>
  <c r="Q454" i="2"/>
  <c r="R451" i="2"/>
  <c r="R450" i="2"/>
  <c r="R459" i="2"/>
  <c r="R460" i="2"/>
  <c r="Q460" i="2"/>
  <c r="B97" i="2"/>
  <c r="B91" i="2"/>
  <c r="C97" i="2"/>
  <c r="B96" i="2"/>
  <c r="D90" i="2"/>
  <c r="C96" i="2"/>
  <c r="D95" i="2"/>
  <c r="B88" i="2"/>
  <c r="C88" i="2"/>
  <c r="C92" i="2"/>
  <c r="C87" i="2"/>
  <c r="C91" i="2"/>
  <c r="B92" i="2"/>
  <c r="B87" i="2"/>
  <c r="C55" i="3"/>
  <c r="D53" i="3"/>
  <c r="B54" i="3"/>
  <c r="C54" i="3"/>
  <c r="C50" i="3"/>
  <c r="C49" i="3"/>
  <c r="B50" i="3"/>
  <c r="B55" i="3"/>
  <c r="B49" i="3"/>
  <c r="Q345" i="3"/>
  <c r="Q340" i="3"/>
  <c r="S343" i="3"/>
  <c r="Q344" i="3"/>
  <c r="R344" i="3"/>
  <c r="R345" i="3"/>
  <c r="R339" i="3"/>
  <c r="R340" i="3"/>
  <c r="Q339" i="3"/>
  <c r="D162" i="3"/>
  <c r="S162" i="3"/>
  <c r="C530" i="9"/>
  <c r="C529" i="9"/>
  <c r="C528" i="9"/>
  <c r="B530" i="9"/>
  <c r="B528" i="9"/>
  <c r="B529" i="9"/>
  <c r="Q110" i="9"/>
  <c r="R109" i="9"/>
  <c r="R108" i="9"/>
  <c r="R110" i="9"/>
  <c r="Q109" i="9"/>
  <c r="Q108" i="9"/>
  <c r="C950" i="9"/>
  <c r="C949" i="9"/>
  <c r="C948" i="9"/>
  <c r="B950" i="9"/>
  <c r="B948" i="9"/>
  <c r="B949" i="9"/>
  <c r="C890" i="9"/>
  <c r="C889" i="9"/>
  <c r="C888" i="9"/>
  <c r="B890" i="9"/>
  <c r="B888" i="9"/>
  <c r="B889" i="9"/>
  <c r="C350" i="9"/>
  <c r="B350" i="9"/>
  <c r="C348" i="9"/>
  <c r="C349" i="9"/>
  <c r="B348" i="9"/>
  <c r="B349" i="9"/>
  <c r="C590" i="9"/>
  <c r="C589" i="9"/>
  <c r="C588" i="9"/>
  <c r="B590" i="9"/>
  <c r="B588" i="9"/>
  <c r="B589" i="9"/>
  <c r="C10" i="3"/>
  <c r="B5" i="3"/>
  <c r="B10" i="3"/>
  <c r="B6" i="3"/>
  <c r="C6" i="3"/>
  <c r="D9" i="3"/>
  <c r="C5" i="3"/>
  <c r="C11" i="3"/>
  <c r="B11" i="3"/>
  <c r="D365" i="3"/>
  <c r="S365" i="3"/>
  <c r="B50" i="9"/>
  <c r="B49" i="9"/>
  <c r="B48" i="9"/>
  <c r="C50" i="9"/>
  <c r="C49" i="9"/>
  <c r="C48" i="9"/>
  <c r="A58" i="9"/>
  <c r="A28" i="9"/>
  <c r="P58" i="9"/>
  <c r="P28" i="9"/>
  <c r="B461" i="3"/>
  <c r="C461" i="3"/>
  <c r="B455" i="3"/>
  <c r="B456" i="3"/>
  <c r="C460" i="3"/>
  <c r="C455" i="3"/>
  <c r="C456" i="3"/>
  <c r="D459" i="3"/>
  <c r="B460" i="3"/>
  <c r="Q208" i="3"/>
  <c r="R208" i="3"/>
  <c r="R214" i="3"/>
  <c r="Q214" i="3"/>
  <c r="S212" i="3"/>
  <c r="R209" i="3"/>
  <c r="Q213" i="3"/>
  <c r="Q209" i="3"/>
  <c r="R213" i="3"/>
  <c r="C521" i="2"/>
  <c r="B516" i="2"/>
  <c r="C516" i="2"/>
  <c r="B521" i="2"/>
  <c r="C520" i="2"/>
  <c r="C517" i="2"/>
  <c r="B517" i="2"/>
  <c r="D519" i="2"/>
  <c r="C525" i="2"/>
  <c r="D524" i="2"/>
  <c r="B525" i="2"/>
  <c r="C526" i="2"/>
  <c r="B520" i="2"/>
  <c r="B526" i="2"/>
  <c r="R125" i="2"/>
  <c r="Q124" i="2"/>
  <c r="Q125" i="2"/>
  <c r="Q120" i="2"/>
  <c r="R120" i="2"/>
  <c r="R130" i="2"/>
  <c r="Q129" i="2"/>
  <c r="R121" i="2"/>
  <c r="Q130" i="2"/>
  <c r="R129" i="2"/>
  <c r="Q121" i="2"/>
  <c r="R124" i="2"/>
  <c r="S123" i="2"/>
  <c r="S128" i="2"/>
  <c r="C137" i="3"/>
  <c r="B142" i="3"/>
  <c r="B141" i="3"/>
  <c r="C142" i="3"/>
  <c r="C136" i="3"/>
  <c r="B137" i="3"/>
  <c r="B136" i="3"/>
  <c r="C141" i="3"/>
  <c r="D140" i="3"/>
  <c r="C59" i="2"/>
  <c r="B54" i="2"/>
  <c r="C58" i="2"/>
  <c r="B55" i="2"/>
  <c r="D62" i="2"/>
  <c r="B58" i="2"/>
  <c r="D57" i="2"/>
  <c r="B63" i="2"/>
  <c r="C55" i="2"/>
  <c r="B59" i="2"/>
  <c r="C54" i="2"/>
  <c r="B64" i="2"/>
  <c r="C64" i="2"/>
  <c r="C63" i="2"/>
  <c r="C151" i="3"/>
  <c r="B151" i="3"/>
  <c r="C150" i="3"/>
  <c r="C156" i="3"/>
  <c r="D154" i="3"/>
  <c r="B155" i="3"/>
  <c r="B156" i="3"/>
  <c r="B150" i="3"/>
  <c r="C155" i="3"/>
  <c r="Q49" i="3"/>
  <c r="S53" i="3"/>
  <c r="Q55" i="3"/>
  <c r="R50" i="3"/>
  <c r="R49" i="3"/>
  <c r="R55" i="3"/>
  <c r="R54" i="3"/>
  <c r="Q54" i="3"/>
  <c r="Q50" i="3"/>
  <c r="C830" i="9"/>
  <c r="C829" i="9"/>
  <c r="C828" i="9"/>
  <c r="B830" i="9"/>
  <c r="B828" i="9"/>
  <c r="B829" i="9"/>
  <c r="S17" i="3"/>
  <c r="D17" i="3"/>
  <c r="Q243" i="3"/>
  <c r="Q242" i="3"/>
  <c r="R243" i="3"/>
  <c r="R237" i="3"/>
  <c r="S241" i="3"/>
  <c r="R242" i="3"/>
  <c r="Q237" i="3"/>
  <c r="Q238" i="3"/>
  <c r="R238" i="3"/>
  <c r="Q530" i="9"/>
  <c r="Q529" i="9"/>
  <c r="Q528" i="9"/>
  <c r="R529" i="9"/>
  <c r="R530" i="9"/>
  <c r="R528" i="9"/>
  <c r="B110" i="9"/>
  <c r="B109" i="9"/>
  <c r="B108" i="9"/>
  <c r="C109" i="9"/>
  <c r="C108" i="9"/>
  <c r="C110" i="9"/>
  <c r="Q950" i="9"/>
  <c r="Q949" i="9"/>
  <c r="Q948" i="9"/>
  <c r="R949" i="9"/>
  <c r="R948" i="9"/>
  <c r="R950" i="9"/>
  <c r="Q890" i="9"/>
  <c r="Q889" i="9"/>
  <c r="Q888" i="9"/>
  <c r="R889" i="9"/>
  <c r="R890" i="9"/>
  <c r="R888" i="9"/>
  <c r="Q350" i="9"/>
  <c r="Q349" i="9"/>
  <c r="Q348" i="9"/>
  <c r="R348" i="9"/>
  <c r="R349" i="9"/>
  <c r="R350" i="9"/>
  <c r="Q590" i="9"/>
  <c r="Q589" i="9"/>
  <c r="Q588" i="9"/>
  <c r="R589" i="9"/>
  <c r="R590" i="9"/>
  <c r="R588" i="9"/>
  <c r="Q5" i="3"/>
  <c r="R11" i="3"/>
  <c r="S9" i="3"/>
  <c r="R5" i="3"/>
  <c r="R6" i="3"/>
  <c r="Q6" i="3"/>
  <c r="Q10" i="3"/>
  <c r="R10" i="3"/>
  <c r="Q11" i="3"/>
  <c r="C358" i="3"/>
  <c r="B359" i="3"/>
  <c r="B353" i="3"/>
  <c r="C354" i="3"/>
  <c r="B354" i="3"/>
  <c r="C353" i="3"/>
  <c r="B358" i="3"/>
  <c r="C359" i="3"/>
  <c r="D357" i="3"/>
  <c r="B271" i="3"/>
  <c r="C267" i="3"/>
  <c r="B272" i="3"/>
  <c r="B266" i="3"/>
  <c r="C266" i="3"/>
  <c r="D270" i="3"/>
  <c r="B267" i="3"/>
  <c r="C272" i="3"/>
  <c r="C271" i="3"/>
  <c r="D220" i="3"/>
  <c r="S220" i="3"/>
  <c r="D458" i="2"/>
  <c r="C451" i="2"/>
  <c r="B450" i="2"/>
  <c r="B459" i="2"/>
  <c r="B455" i="2"/>
  <c r="C460" i="2"/>
  <c r="C459" i="2"/>
  <c r="B460" i="2"/>
  <c r="C454" i="2"/>
  <c r="B451" i="2"/>
  <c r="C455" i="2"/>
  <c r="C450" i="2"/>
  <c r="D453" i="2"/>
  <c r="B454" i="2"/>
  <c r="B124" i="2"/>
  <c r="C120" i="2"/>
  <c r="C124" i="2"/>
  <c r="B121" i="2"/>
  <c r="B125" i="2"/>
  <c r="D123" i="2"/>
  <c r="B120" i="2"/>
  <c r="B129" i="2"/>
  <c r="D128" i="2"/>
  <c r="B130" i="2"/>
  <c r="C130" i="2"/>
  <c r="C121" i="2"/>
  <c r="C129" i="2"/>
  <c r="C125" i="2"/>
  <c r="S249" i="3"/>
  <c r="D249" i="3"/>
  <c r="Q64" i="2"/>
  <c r="R58" i="2"/>
  <c r="R64" i="2"/>
  <c r="R63" i="2"/>
  <c r="S57" i="2"/>
  <c r="Q55" i="2"/>
  <c r="Q54" i="2"/>
  <c r="S62" i="2"/>
  <c r="R55" i="2"/>
  <c r="Q58" i="2"/>
  <c r="Q63" i="2"/>
  <c r="R59" i="2"/>
  <c r="Q59" i="2"/>
  <c r="R54" i="2"/>
  <c r="Q155" i="3"/>
  <c r="Q156" i="3"/>
  <c r="Q151" i="3"/>
  <c r="R155" i="3"/>
  <c r="S154" i="3"/>
  <c r="R156" i="3"/>
  <c r="Q150" i="3"/>
  <c r="R151" i="3"/>
  <c r="R150" i="3"/>
  <c r="R382" i="3"/>
  <c r="Q387" i="3"/>
  <c r="R388" i="3"/>
  <c r="Q388" i="3"/>
  <c r="Q382" i="3"/>
  <c r="R387" i="3"/>
  <c r="Q383" i="3"/>
  <c r="S386" i="3"/>
  <c r="R383" i="3"/>
  <c r="A117" i="9"/>
  <c r="A87" i="9"/>
  <c r="P87" i="9"/>
  <c r="P117" i="9"/>
  <c r="P958" i="9"/>
  <c r="P928" i="9"/>
  <c r="A958" i="9"/>
  <c r="A928" i="9"/>
  <c r="P898" i="9"/>
  <c r="P868" i="9"/>
  <c r="A898" i="9"/>
  <c r="A868" i="9"/>
  <c r="P418" i="9"/>
  <c r="P388" i="9"/>
  <c r="A418" i="9"/>
  <c r="A388" i="9"/>
  <c r="A387" i="9"/>
  <c r="P417" i="9"/>
  <c r="A417" i="9"/>
  <c r="P387" i="9"/>
  <c r="P657" i="9"/>
  <c r="P627" i="9"/>
  <c r="A657" i="9"/>
  <c r="A627" i="9"/>
  <c r="P957" i="9"/>
  <c r="P927" i="9"/>
  <c r="A957" i="9"/>
  <c r="A927" i="9"/>
  <c r="P897" i="9"/>
  <c r="P867" i="9"/>
  <c r="A897" i="9"/>
  <c r="A867" i="9"/>
  <c r="A477" i="9"/>
  <c r="P447" i="9"/>
  <c r="A447" i="9"/>
  <c r="P477" i="9"/>
  <c r="P538" i="9"/>
  <c r="P508" i="9"/>
  <c r="A538" i="9"/>
  <c r="A508" i="9"/>
  <c r="P838" i="9"/>
  <c r="P808" i="9"/>
  <c r="A838" i="9"/>
  <c r="A808" i="9"/>
  <c r="P298" i="9"/>
  <c r="P268" i="9"/>
  <c r="A298" i="9"/>
  <c r="A268" i="9"/>
  <c r="P778" i="9"/>
  <c r="P748" i="9"/>
  <c r="A778" i="9"/>
  <c r="A748" i="9"/>
  <c r="P358" i="9"/>
  <c r="P328" i="9"/>
  <c r="A358" i="9"/>
  <c r="A328" i="9"/>
  <c r="P598" i="9"/>
  <c r="P568" i="9"/>
  <c r="A598" i="9"/>
  <c r="A568" i="9"/>
  <c r="A628" i="9"/>
  <c r="P658" i="9"/>
  <c r="A658" i="9"/>
  <c r="P628" i="9"/>
  <c r="P478" i="9"/>
  <c r="P448" i="9"/>
  <c r="A478" i="9"/>
  <c r="A448" i="9"/>
  <c r="A118" i="9"/>
  <c r="P118" i="9"/>
  <c r="P88" i="9"/>
  <c r="A88" i="9"/>
  <c r="A507" i="9"/>
  <c r="P537" i="9"/>
  <c r="A537" i="9"/>
  <c r="P507" i="9"/>
  <c r="P837" i="9"/>
  <c r="P807" i="9"/>
  <c r="A837" i="9"/>
  <c r="A807" i="9"/>
  <c r="A267" i="9"/>
  <c r="A297" i="9"/>
  <c r="P267" i="9"/>
  <c r="P297" i="9"/>
  <c r="P777" i="9"/>
  <c r="P747" i="9"/>
  <c r="A777" i="9"/>
  <c r="A747" i="9"/>
  <c r="A357" i="9"/>
  <c r="A327" i="9"/>
  <c r="P357" i="9"/>
  <c r="P327" i="9"/>
  <c r="A597" i="9"/>
  <c r="P567" i="9"/>
  <c r="A567" i="9"/>
  <c r="P597" i="9"/>
  <c r="B373" i="3" l="1"/>
  <c r="C374" i="3"/>
  <c r="C368" i="3"/>
  <c r="B369" i="3"/>
  <c r="B374" i="3"/>
  <c r="D372" i="3"/>
  <c r="B368" i="3"/>
  <c r="C369" i="3"/>
  <c r="C373" i="3"/>
  <c r="C229" i="3"/>
  <c r="B224" i="3"/>
  <c r="C228" i="3"/>
  <c r="B229" i="3"/>
  <c r="C224" i="3"/>
  <c r="B223" i="3"/>
  <c r="B228" i="3"/>
  <c r="C223" i="3"/>
  <c r="D227" i="3"/>
  <c r="Q398" i="3"/>
  <c r="Q397" i="3"/>
  <c r="R402" i="3"/>
  <c r="R397" i="3"/>
  <c r="Q402" i="3"/>
  <c r="R403" i="3"/>
  <c r="R398" i="3"/>
  <c r="Q403" i="3"/>
  <c r="S401" i="3"/>
  <c r="B287" i="3"/>
  <c r="B281" i="3"/>
  <c r="B282" i="3"/>
  <c r="C282" i="3"/>
  <c r="D285" i="3"/>
  <c r="C281" i="3"/>
  <c r="C286" i="3"/>
  <c r="B286" i="3"/>
  <c r="C287" i="3"/>
  <c r="B398" i="3"/>
  <c r="C397" i="3"/>
  <c r="B402" i="3"/>
  <c r="B403" i="3"/>
  <c r="B397" i="3"/>
  <c r="C403" i="3"/>
  <c r="C398" i="3"/>
  <c r="D401" i="3"/>
  <c r="C402" i="3"/>
  <c r="R287" i="3"/>
  <c r="Q282" i="3"/>
  <c r="Q281" i="3"/>
  <c r="R281" i="3"/>
  <c r="S285" i="3"/>
  <c r="Q287" i="3"/>
  <c r="Q286" i="3"/>
  <c r="R282" i="3"/>
  <c r="R286" i="3"/>
  <c r="C258" i="3"/>
  <c r="C253" i="3"/>
  <c r="C252" i="3"/>
  <c r="B252" i="3"/>
  <c r="B257" i="3"/>
  <c r="C257" i="3"/>
  <c r="B253" i="3"/>
  <c r="D256" i="3"/>
  <c r="B258" i="3"/>
  <c r="C26" i="3"/>
  <c r="C20" i="3"/>
  <c r="C25" i="3"/>
  <c r="D24" i="3"/>
  <c r="B21" i="3"/>
  <c r="B20" i="3"/>
  <c r="B26" i="3"/>
  <c r="C21" i="3"/>
  <c r="B25" i="3"/>
  <c r="R165" i="3"/>
  <c r="Q166" i="3"/>
  <c r="Q170" i="3"/>
  <c r="S169" i="3"/>
  <c r="R166" i="3"/>
  <c r="R170" i="3"/>
  <c r="Q165" i="3"/>
  <c r="Q171" i="3"/>
  <c r="R171" i="3"/>
  <c r="Q224" i="3"/>
  <c r="Q228" i="3"/>
  <c r="R229" i="3"/>
  <c r="R224" i="3"/>
  <c r="Q229" i="3"/>
  <c r="S227" i="3"/>
  <c r="R223" i="3"/>
  <c r="Q223" i="3"/>
  <c r="R228" i="3"/>
  <c r="Q258" i="3"/>
  <c r="Q257" i="3"/>
  <c r="R258" i="3"/>
  <c r="R257" i="3"/>
  <c r="R253" i="3"/>
  <c r="Q253" i="3"/>
  <c r="Q252" i="3"/>
  <c r="R252" i="3"/>
  <c r="S256" i="3"/>
  <c r="R26" i="3"/>
  <c r="R25" i="3"/>
  <c r="R21" i="3"/>
  <c r="R20" i="3"/>
  <c r="Q25" i="3"/>
  <c r="Q20" i="3"/>
  <c r="Q21" i="3"/>
  <c r="S24" i="3"/>
  <c r="Q26" i="3"/>
  <c r="S372" i="3"/>
  <c r="R368" i="3"/>
  <c r="R373" i="3"/>
  <c r="Q368" i="3"/>
  <c r="R374" i="3"/>
  <c r="Q374" i="3"/>
  <c r="Q369" i="3"/>
  <c r="R369" i="3"/>
  <c r="Q373" i="3"/>
  <c r="C170" i="3"/>
  <c r="B170" i="3"/>
  <c r="D169" i="3"/>
  <c r="B171" i="3"/>
  <c r="C165" i="3"/>
  <c r="C166" i="3"/>
  <c r="B165" i="3"/>
  <c r="B166" i="3"/>
  <c r="C17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M1" authorId="0" shapeId="0" xr:uid="{00000000-0006-0000-0100-000001000000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B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Hans:</t>
        </r>
        <r>
          <rPr>
            <sz val="8"/>
            <color indexed="81"/>
            <rFont val="Tahoma"/>
            <family val="2"/>
          </rPr>
          <t xml:space="preserve">
Hier die jeweilige Staffel eintragen</t>
        </r>
      </text>
    </comment>
    <comment ref="M1" authorId="0" shapeId="0" xr:uid="{00000000-0006-0000-0400-000002000000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  <comment ref="AB1" authorId="0" shapeId="0" xr:uid="{00000000-0006-0000-0400-000003000000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B1" authorId="0" shapeId="0" xr:uid="{00000000-0006-0000-0600-000001000000}">
      <text>
        <r>
          <rPr>
            <b/>
            <sz val="8"/>
            <color indexed="81"/>
            <rFont val="Tahoma"/>
          </rPr>
          <t>Hans:</t>
        </r>
        <r>
          <rPr>
            <sz val="8"/>
            <color indexed="81"/>
            <rFont val="Tahoma"/>
          </rPr>
          <t xml:space="preserve">
Hier die jeweilige Staffel eintragen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B1" authorId="0" shapeId="0" xr:uid="{00000000-0006-0000-0800-000001000000}">
      <text>
        <r>
          <rPr>
            <b/>
            <sz val="8"/>
            <color indexed="81"/>
            <rFont val="Tahoma"/>
          </rPr>
          <t>Hans:</t>
        </r>
        <r>
          <rPr>
            <sz val="8"/>
            <color indexed="81"/>
            <rFont val="Tahoma"/>
          </rPr>
          <t xml:space="preserve">
Hier die jeweilige Staffel eintragen</t>
        </r>
      </text>
    </comment>
  </commentList>
</comments>
</file>

<file path=xl/sharedStrings.xml><?xml version="1.0" encoding="utf-8"?>
<sst xmlns="http://schemas.openxmlformats.org/spreadsheetml/2006/main" count="8988" uniqueCount="159">
  <si>
    <t>Serie:</t>
  </si>
  <si>
    <t xml:space="preserve"> 1. /  1</t>
  </si>
  <si>
    <t xml:space="preserve"> 1. /  2</t>
  </si>
  <si>
    <t xml:space="preserve"> 1. /  3</t>
  </si>
  <si>
    <t xml:space="preserve"> 1. /  4</t>
  </si>
  <si>
    <t xml:space="preserve"> 2. /  1</t>
  </si>
  <si>
    <t xml:space="preserve"> 2. /  2</t>
  </si>
  <si>
    <t xml:space="preserve"> 2. /  3</t>
  </si>
  <si>
    <t xml:space="preserve"> 2. /  4</t>
  </si>
  <si>
    <t xml:space="preserve"> 3. /  1</t>
  </si>
  <si>
    <t xml:space="preserve"> 3. /  2</t>
  </si>
  <si>
    <t xml:space="preserve"> 3. /  3</t>
  </si>
  <si>
    <t xml:space="preserve"> 3. /  4</t>
  </si>
  <si>
    <t xml:space="preserve"> 4. /  1</t>
  </si>
  <si>
    <t xml:space="preserve"> 4. /  2</t>
  </si>
  <si>
    <t xml:space="preserve"> 4. /  3</t>
  </si>
  <si>
    <t xml:space="preserve"> 4. /  4</t>
  </si>
  <si>
    <t xml:space="preserve"> 5. /  1</t>
  </si>
  <si>
    <t xml:space="preserve"> 5. /  2</t>
  </si>
  <si>
    <t xml:space="preserve"> 5. /  3</t>
  </si>
  <si>
    <t xml:space="preserve"> 5. /  4</t>
  </si>
  <si>
    <t>KB:</t>
  </si>
  <si>
    <t>Ti</t>
  </si>
  <si>
    <t>Pl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</si>
  <si>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</si>
  <si>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</si>
  <si>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</si>
  <si>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</si>
  <si>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</si>
  <si>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</si>
  <si>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</si>
  <si>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</si>
  <si>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</si>
  <si>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</si>
  <si>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</si>
  <si>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</si>
  <si>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</si>
  <si>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</si>
  <si>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</si>
  <si>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</si>
  <si>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</si>
  <si>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</si>
  <si>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</si>
  <si>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</si>
  <si>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F1</t>
  </si>
  <si>
    <t>F2</t>
  </si>
  <si>
    <t>F3</t>
  </si>
  <si>
    <t>F4</t>
  </si>
  <si>
    <t>H1</t>
  </si>
  <si>
    <t>H2</t>
  </si>
  <si>
    <t>H3</t>
  </si>
  <si>
    <t>H4</t>
  </si>
  <si>
    <t>J1</t>
  </si>
  <si>
    <t>J2</t>
  </si>
  <si>
    <t>J3</t>
  </si>
  <si>
    <t>J4</t>
  </si>
  <si>
    <t>K1</t>
  </si>
  <si>
    <t>K2</t>
  </si>
  <si>
    <t>K3</t>
  </si>
  <si>
    <t>K4</t>
  </si>
  <si>
    <t>L1</t>
  </si>
  <si>
    <t>L2</t>
  </si>
  <si>
    <t>L3</t>
  </si>
  <si>
    <t>L4</t>
  </si>
  <si>
    <t>M1</t>
  </si>
  <si>
    <t>M2</t>
  </si>
  <si>
    <t>M3</t>
  </si>
  <si>
    <t>M4</t>
  </si>
  <si>
    <t>N1</t>
  </si>
  <si>
    <t>N2</t>
  </si>
  <si>
    <t>N3</t>
  </si>
  <si>
    <t>N4</t>
  </si>
  <si>
    <t>P1</t>
  </si>
  <si>
    <t>P2</t>
  </si>
  <si>
    <t>P3</t>
  </si>
  <si>
    <t>P4</t>
  </si>
  <si>
    <t>R1</t>
  </si>
  <si>
    <t>R2</t>
  </si>
  <si>
    <t>R3</t>
  </si>
  <si>
    <t>R4</t>
  </si>
  <si>
    <t>S1</t>
  </si>
  <si>
    <t>S2</t>
  </si>
  <si>
    <t>S3</t>
  </si>
  <si>
    <t>S4</t>
  </si>
  <si>
    <t>T1</t>
  </si>
  <si>
    <t>T2</t>
  </si>
  <si>
    <t>T3</t>
  </si>
  <si>
    <t>T4</t>
  </si>
  <si>
    <t>Kontrolle</t>
  </si>
  <si>
    <t>A</t>
  </si>
  <si>
    <t>Start-Nr.</t>
  </si>
  <si>
    <t>Name</t>
  </si>
  <si>
    <t>Serie</t>
  </si>
  <si>
    <t>Tisch</t>
  </si>
  <si>
    <t>Sp-Pkte</t>
  </si>
  <si>
    <t>gew.</t>
  </si>
  <si>
    <t>verl.</t>
  </si>
  <si>
    <t>v.G.</t>
  </si>
  <si>
    <t>E  r  g  e  b  n  i  s</t>
  </si>
  <si>
    <t>1./ 1</t>
  </si>
  <si>
    <t xml:space="preserve"> </t>
  </si>
  <si>
    <t>1./ 2</t>
  </si>
  <si>
    <t>2./ 1</t>
  </si>
  <si>
    <t>2./ 2</t>
  </si>
  <si>
    <t>3./ 1</t>
  </si>
  <si>
    <t>3./ 2</t>
  </si>
  <si>
    <r>
      <t xml:space="preserve">Gesamt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>. Spieltag:</t>
    </r>
  </si>
  <si>
    <r>
      <t xml:space="preserve">Gesamt </t>
    </r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Spieltag:</t>
    </r>
  </si>
  <si>
    <r>
      <t xml:space="preserve">Summe </t>
    </r>
    <r>
      <rPr>
        <b/>
        <sz val="9"/>
        <rFont val="Arial"/>
        <family val="2"/>
      </rPr>
      <t xml:space="preserve">1 </t>
    </r>
    <r>
      <rPr>
        <sz val="9"/>
        <rFont val="Arial"/>
        <family val="2"/>
      </rPr>
      <t xml:space="preserve">+ </t>
    </r>
    <r>
      <rPr>
        <b/>
        <sz val="9"/>
        <rFont val="Arial"/>
        <family val="2"/>
      </rPr>
      <t>2</t>
    </r>
  </si>
  <si>
    <r>
      <t xml:space="preserve">Gesamt </t>
    </r>
    <r>
      <rPr>
        <b/>
        <sz val="9"/>
        <rFont val="Arial"/>
        <family val="2"/>
      </rPr>
      <t>3.</t>
    </r>
    <r>
      <rPr>
        <sz val="9"/>
        <rFont val="Arial"/>
        <family val="2"/>
      </rPr>
      <t xml:space="preserve"> Spieltag:</t>
    </r>
  </si>
  <si>
    <t>4./ 1</t>
  </si>
  <si>
    <t>4./ 2</t>
  </si>
  <si>
    <t>5./ 1</t>
  </si>
  <si>
    <t>5./ 2</t>
  </si>
  <si>
    <t>Endergebnis</t>
  </si>
  <si>
    <r>
      <t xml:space="preserve">Summe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2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3</t>
    </r>
  </si>
  <si>
    <r>
      <t xml:space="preserve">Gesamt </t>
    </r>
    <r>
      <rPr>
        <b/>
        <sz val="9"/>
        <rFont val="Arial"/>
        <family val="2"/>
      </rPr>
      <t>4.</t>
    </r>
    <r>
      <rPr>
        <sz val="9"/>
        <rFont val="Arial"/>
        <family val="2"/>
      </rPr>
      <t xml:space="preserve"> Spieltag:</t>
    </r>
  </si>
  <si>
    <r>
      <t xml:space="preserve">Summe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bis </t>
    </r>
    <r>
      <rPr>
        <b/>
        <sz val="9"/>
        <rFont val="Arial"/>
        <family val="2"/>
      </rPr>
      <t>4</t>
    </r>
  </si>
  <si>
    <r>
      <t xml:space="preserve">Gesamt </t>
    </r>
    <r>
      <rPr>
        <b/>
        <sz val="9"/>
        <rFont val="Arial"/>
        <family val="2"/>
      </rPr>
      <t>5.</t>
    </r>
    <r>
      <rPr>
        <sz val="9"/>
        <rFont val="Arial"/>
        <family val="2"/>
      </rPr>
      <t xml:space="preserve"> Spieltag:</t>
    </r>
  </si>
  <si>
    <t>E</t>
  </si>
  <si>
    <t>B</t>
  </si>
  <si>
    <t>C</t>
  </si>
  <si>
    <t>D</t>
  </si>
  <si>
    <t>F</t>
  </si>
  <si>
    <t>H</t>
  </si>
  <si>
    <t>K</t>
  </si>
  <si>
    <t>L</t>
  </si>
  <si>
    <t>M</t>
  </si>
  <si>
    <t>N</t>
  </si>
  <si>
    <t>P</t>
  </si>
  <si>
    <t>R</t>
  </si>
  <si>
    <t>J</t>
  </si>
  <si>
    <t>T</t>
  </si>
  <si>
    <t>S</t>
  </si>
  <si>
    <r>
      <t xml:space="preserve">Gesamt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. Spieltag:</t>
    </r>
  </si>
  <si>
    <r>
      <t xml:space="preserve">Gesamt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Spieltag:</t>
    </r>
  </si>
  <si>
    <r>
      <t xml:space="preserve">Summe </t>
    </r>
    <r>
      <rPr>
        <b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+ </t>
    </r>
    <r>
      <rPr>
        <b/>
        <sz val="10"/>
        <rFont val="Arial"/>
        <family val="2"/>
      </rPr>
      <t>2</t>
    </r>
  </si>
  <si>
    <r>
      <t xml:space="preserve">Gesamt </t>
    </r>
    <r>
      <rPr>
        <b/>
        <sz val="10"/>
        <rFont val="Arial"/>
        <family val="2"/>
      </rPr>
      <t>3.</t>
    </r>
    <r>
      <rPr>
        <sz val="10"/>
        <rFont val="Arial"/>
        <family val="2"/>
      </rPr>
      <t xml:space="preserve"> Spieltag:</t>
    </r>
  </si>
  <si>
    <t>Platz am Tisch:</t>
  </si>
  <si>
    <t>1./ 3</t>
  </si>
  <si>
    <t>2./ 3</t>
  </si>
  <si>
    <t>3./ 3</t>
  </si>
  <si>
    <t>4./ 3</t>
  </si>
  <si>
    <r>
      <t xml:space="preserve">Summe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2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3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4</t>
    </r>
  </si>
  <si>
    <r>
      <t xml:space="preserve">Summe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+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+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>+</t>
    </r>
    <r>
      <rPr>
        <b/>
        <sz val="10"/>
        <rFont val="Arial"/>
        <family val="2"/>
      </rPr>
      <t>4</t>
    </r>
  </si>
  <si>
    <t>5./ 3</t>
  </si>
  <si>
    <r>
      <t xml:space="preserve">Gesamt </t>
    </r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Spieltag:</t>
    </r>
  </si>
  <si>
    <r>
      <t xml:space="preserve">Summe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bis </t>
    </r>
    <r>
      <rPr>
        <b/>
        <sz val="10"/>
        <rFont val="Arial"/>
        <family val="2"/>
      </rPr>
      <t>5</t>
    </r>
  </si>
  <si>
    <t>Mannschaft:</t>
  </si>
  <si>
    <t>1./ 4</t>
  </si>
  <si>
    <t>2./ 4</t>
  </si>
  <si>
    <t>3./ 4</t>
  </si>
  <si>
    <t>4./ 4</t>
  </si>
  <si>
    <t>5./ 4</t>
  </si>
  <si>
    <r>
      <t xml:space="preserve">Gesamt </t>
    </r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Spieltag:</t>
    </r>
  </si>
  <si>
    <r>
      <t xml:space="preserve">Summe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bis </t>
    </r>
    <r>
      <rPr>
        <b/>
        <sz val="9"/>
        <rFont val="Arial"/>
        <family val="2"/>
      </rPr>
      <t>5</t>
    </r>
  </si>
  <si>
    <t xml:space="preserve">  3-Serien Liga</t>
  </si>
  <si>
    <t xml:space="preserve">  4 Serien - Liga</t>
  </si>
  <si>
    <t xml:space="preserve">  2-Serien 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</si>
</sst>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9"/>
      <name val="Arial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0"/>
      <name val="Arial"/>
    </font>
    <font>
      <b/>
      <sz val="12"/>
      <name val="Arial"/>
      <family val="2"/>
    </font>
    <font>
      <sz val="10"/>
      <color indexed="9"/>
      <name val="Arial"/>
    </font>
    <font>
      <sz val="10"/>
      <name val="Arial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color indexed="23"/>
      <name val="Tahoma"/>
      <family val="2"/>
    </font>
    <font>
      <b/>
      <sz val="10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4" tint="0.5999938962981048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290">
    <xf numFmtId="0" fontId="0" fillId="0" borderId="0" xfId="0"/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5" borderId="4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2" fillId="7" borderId="4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 applyProtection="1">
      <alignment horizontal="center" vertical="center"/>
      <protection hidden="1"/>
    </xf>
    <xf numFmtId="0" fontId="2" fillId="9" borderId="4" xfId="0" applyFont="1" applyFill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6" borderId="11" xfId="0" applyFont="1" applyFill="1" applyBorder="1" applyAlignment="1" applyProtection="1">
      <alignment horizontal="center" vertical="center"/>
      <protection hidden="1"/>
    </xf>
    <xf numFmtId="0" fontId="2" fillId="7" borderId="11" xfId="0" applyFont="1" applyFill="1" applyBorder="1" applyAlignment="1" applyProtection="1">
      <alignment horizontal="center" vertical="center"/>
      <protection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2" fillId="8" borderId="11" xfId="0" applyFont="1" applyFill="1" applyBorder="1" applyAlignment="1" applyProtection="1">
      <alignment horizontal="center" vertical="center"/>
      <protection hidden="1"/>
    </xf>
    <xf numFmtId="0" fontId="2" fillId="9" borderId="11" xfId="0" applyFont="1" applyFill="1" applyBorder="1" applyAlignment="1" applyProtection="1">
      <alignment horizontal="center" vertical="center"/>
      <protection hidden="1"/>
    </xf>
    <xf numFmtId="0" fontId="2" fillId="9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6" borderId="10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6" borderId="6" xfId="0" applyFont="1" applyFill="1" applyBorder="1" applyAlignment="1" applyProtection="1">
      <alignment horizontal="center" vertical="center"/>
      <protection hidden="1"/>
    </xf>
    <xf numFmtId="0" fontId="2" fillId="7" borderId="7" xfId="0" applyFont="1" applyFill="1" applyBorder="1" applyAlignment="1" applyProtection="1">
      <alignment horizontal="center" vertical="center"/>
      <protection hidden="1"/>
    </xf>
    <xf numFmtId="0" fontId="2" fillId="6" borderId="7" xfId="0" applyFont="1" applyFill="1" applyBorder="1" applyAlignment="1" applyProtection="1">
      <alignment horizontal="center" vertical="center"/>
      <protection hidden="1"/>
    </xf>
    <xf numFmtId="0" fontId="2" fillId="7" borderId="8" xfId="0" applyFont="1" applyFill="1" applyBorder="1" applyAlignment="1" applyProtection="1">
      <alignment horizontal="center" vertical="center"/>
      <protection hidden="1"/>
    </xf>
    <xf numFmtId="0" fontId="2" fillId="8" borderId="7" xfId="0" applyFont="1" applyFill="1" applyBorder="1" applyAlignment="1" applyProtection="1">
      <alignment horizontal="center" vertical="center"/>
      <protection hidden="1"/>
    </xf>
    <xf numFmtId="0" fontId="2" fillId="9" borderId="7" xfId="0" applyFont="1" applyFill="1" applyBorder="1" applyAlignment="1" applyProtection="1">
      <alignment horizontal="center" vertical="center"/>
      <protection hidden="1"/>
    </xf>
    <xf numFmtId="0" fontId="2" fillId="9" borderId="8" xfId="0" applyFont="1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5" borderId="7" xfId="0" applyFont="1" applyFill="1" applyBorder="1" applyAlignment="1" applyProtection="1">
      <alignment horizontal="center" vertical="center"/>
      <protection hidden="1"/>
    </xf>
    <xf numFmtId="0" fontId="2" fillId="5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4" fillId="0" borderId="21" xfId="0" applyFont="1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8" fillId="0" borderId="23" xfId="0" applyFont="1" applyBorder="1" applyProtection="1">
      <protection hidden="1"/>
    </xf>
    <xf numFmtId="0" fontId="0" fillId="0" borderId="23" xfId="0" applyBorder="1" applyProtection="1">
      <protection hidden="1"/>
    </xf>
    <xf numFmtId="0" fontId="0" fillId="0" borderId="24" xfId="0" applyBorder="1" applyProtection="1">
      <protection hidden="1"/>
    </xf>
    <xf numFmtId="0" fontId="8" fillId="0" borderId="25" xfId="0" applyFont="1" applyBorder="1" applyProtection="1"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4" fillId="0" borderId="20" xfId="0" applyFont="1" applyBorder="1" applyAlignment="1" applyProtection="1">
      <alignment horizontal="right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3" fillId="0" borderId="27" xfId="0" applyFont="1" applyBorder="1" applyProtection="1">
      <protection hidden="1"/>
    </xf>
    <xf numFmtId="0" fontId="0" fillId="0" borderId="28" xfId="0" applyBorder="1" applyProtection="1">
      <protection hidden="1"/>
    </xf>
    <xf numFmtId="0" fontId="3" fillId="0" borderId="28" xfId="0" applyFont="1" applyBorder="1" applyProtection="1"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0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31" xfId="0" applyBorder="1" applyProtection="1"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9" fillId="0" borderId="21" xfId="0" applyFont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34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6" xfId="0" applyBorder="1" applyProtection="1">
      <protection hidden="1"/>
    </xf>
    <xf numFmtId="0" fontId="8" fillId="0" borderId="29" xfId="0" applyFont="1" applyBorder="1" applyProtection="1">
      <protection hidden="1"/>
    </xf>
    <xf numFmtId="0" fontId="0" fillId="0" borderId="20" xfId="0" applyBorder="1" applyProtection="1">
      <protection hidden="1"/>
    </xf>
    <xf numFmtId="0" fontId="3" fillId="0" borderId="29" xfId="0" applyFont="1" applyBorder="1" applyProtection="1">
      <protection hidden="1"/>
    </xf>
    <xf numFmtId="0" fontId="0" fillId="0" borderId="35" xfId="0" applyBorder="1" applyAlignment="1" applyProtection="1">
      <alignment horizontal="left"/>
      <protection hidden="1"/>
    </xf>
    <xf numFmtId="0" fontId="0" fillId="0" borderId="20" xfId="0" applyBorder="1" applyAlignment="1" applyProtection="1">
      <alignment horizontal="right"/>
      <protection hidden="1"/>
    </xf>
    <xf numFmtId="0" fontId="0" fillId="0" borderId="21" xfId="0" applyBorder="1" applyAlignment="1" applyProtection="1">
      <alignment horizontal="left"/>
      <protection hidden="1"/>
    </xf>
    <xf numFmtId="49" fontId="0" fillId="0" borderId="30" xfId="0" applyNumberFormat="1" applyBorder="1" applyAlignment="1" applyProtection="1">
      <alignment horizontal="center"/>
      <protection hidden="1"/>
    </xf>
    <xf numFmtId="0" fontId="13" fillId="0" borderId="19" xfId="0" applyFont="1" applyBorder="1" applyAlignment="1" applyProtection="1">
      <alignment horizontal="left" vertical="center"/>
      <protection hidden="1"/>
    </xf>
    <xf numFmtId="0" fontId="14" fillId="0" borderId="21" xfId="0" applyFont="1" applyBorder="1" applyAlignment="1" applyProtection="1">
      <alignment horizontal="left"/>
      <protection hidden="1"/>
    </xf>
    <xf numFmtId="0" fontId="15" fillId="0" borderId="0" xfId="0" applyFont="1" applyProtection="1">
      <protection hidden="1"/>
    </xf>
    <xf numFmtId="0" fontId="13" fillId="0" borderId="27" xfId="0" applyFont="1" applyBorder="1" applyProtection="1">
      <protection hidden="1"/>
    </xf>
    <xf numFmtId="0" fontId="15" fillId="0" borderId="28" xfId="0" applyFont="1" applyBorder="1" applyProtection="1">
      <protection hidden="1"/>
    </xf>
    <xf numFmtId="0" fontId="13" fillId="0" borderId="28" xfId="0" applyFont="1" applyBorder="1" applyProtection="1">
      <protection hidden="1"/>
    </xf>
    <xf numFmtId="0" fontId="15" fillId="0" borderId="21" xfId="0" applyFont="1" applyBorder="1" applyProtection="1">
      <protection hidden="1"/>
    </xf>
    <xf numFmtId="0" fontId="15" fillId="0" borderId="29" xfId="0" applyFont="1" applyBorder="1" applyProtection="1">
      <protection hidden="1"/>
    </xf>
    <xf numFmtId="0" fontId="15" fillId="0" borderId="30" xfId="0" applyFont="1" applyBorder="1" applyAlignment="1" applyProtection="1">
      <alignment horizontal="center"/>
      <protection hidden="1"/>
    </xf>
    <xf numFmtId="0" fontId="15" fillId="0" borderId="31" xfId="0" applyFont="1" applyBorder="1" applyAlignment="1" applyProtection="1">
      <alignment horizontal="center"/>
      <protection hidden="1"/>
    </xf>
    <xf numFmtId="0" fontId="15" fillId="0" borderId="2" xfId="0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/>
      <protection hidden="1"/>
    </xf>
    <xf numFmtId="0" fontId="15" fillId="0" borderId="3" xfId="0" applyFont="1" applyBorder="1" applyProtection="1">
      <protection hidden="1"/>
    </xf>
    <xf numFmtId="0" fontId="15" fillId="0" borderId="33" xfId="0" applyFont="1" applyBorder="1" applyProtection="1">
      <protection hidden="1"/>
    </xf>
    <xf numFmtId="0" fontId="15" fillId="0" borderId="4" xfId="0" applyFont="1" applyBorder="1" applyProtection="1">
      <protection hidden="1"/>
    </xf>
    <xf numFmtId="0" fontId="15" fillId="0" borderId="2" xfId="0" applyFont="1" applyBorder="1" applyProtection="1">
      <protection hidden="1"/>
    </xf>
    <xf numFmtId="0" fontId="15" fillId="0" borderId="22" xfId="0" applyFont="1" applyBorder="1" applyAlignment="1" applyProtection="1">
      <alignment horizontal="center"/>
      <protection hidden="1"/>
    </xf>
    <xf numFmtId="0" fontId="17" fillId="0" borderId="7" xfId="0" applyFont="1" applyBorder="1" applyAlignment="1" applyProtection="1">
      <alignment horizontal="center"/>
      <protection hidden="1"/>
    </xf>
    <xf numFmtId="0" fontId="15" fillId="0" borderId="7" xfId="0" applyFont="1" applyBorder="1" applyProtection="1">
      <protection hidden="1"/>
    </xf>
    <xf numFmtId="0" fontId="15" fillId="0" borderId="34" xfId="0" applyFont="1" applyBorder="1" applyProtection="1">
      <protection hidden="1"/>
    </xf>
    <xf numFmtId="0" fontId="15" fillId="0" borderId="8" xfId="0" applyFont="1" applyBorder="1" applyProtection="1">
      <protection hidden="1"/>
    </xf>
    <xf numFmtId="0" fontId="15" fillId="0" borderId="6" xfId="0" applyFont="1" applyBorder="1" applyProtection="1">
      <protection hidden="1"/>
    </xf>
    <xf numFmtId="0" fontId="18" fillId="0" borderId="29" xfId="0" applyFont="1" applyBorder="1" applyProtection="1">
      <protection hidden="1"/>
    </xf>
    <xf numFmtId="49" fontId="15" fillId="0" borderId="30" xfId="0" applyNumberFormat="1" applyFont="1" applyBorder="1" applyAlignment="1" applyProtection="1">
      <alignment horizontal="center"/>
      <protection hidden="1"/>
    </xf>
    <xf numFmtId="0" fontId="15" fillId="0" borderId="30" xfId="0" applyFont="1" applyBorder="1" applyProtection="1">
      <protection hidden="1"/>
    </xf>
    <xf numFmtId="0" fontId="15" fillId="0" borderId="32" xfId="0" applyFont="1" applyBorder="1" applyProtection="1">
      <protection hidden="1"/>
    </xf>
    <xf numFmtId="0" fontId="15" fillId="0" borderId="31" xfId="0" applyFont="1" applyBorder="1" applyProtection="1">
      <protection hidden="1"/>
    </xf>
    <xf numFmtId="0" fontId="20" fillId="0" borderId="21" xfId="0" applyFont="1" applyBorder="1" applyAlignment="1" applyProtection="1">
      <alignment horizontal="center"/>
      <protection hidden="1"/>
    </xf>
    <xf numFmtId="0" fontId="18" fillId="0" borderId="23" xfId="0" applyFont="1" applyBorder="1" applyProtection="1">
      <protection hidden="1"/>
    </xf>
    <xf numFmtId="0" fontId="15" fillId="0" borderId="23" xfId="0" applyFont="1" applyBorder="1" applyProtection="1">
      <protection hidden="1"/>
    </xf>
    <xf numFmtId="0" fontId="15" fillId="0" borderId="24" xfId="0" applyFont="1" applyBorder="1" applyProtection="1">
      <protection hidden="1"/>
    </xf>
    <xf numFmtId="0" fontId="18" fillId="0" borderId="25" xfId="0" applyFont="1" applyBorder="1" applyProtection="1">
      <protection hidden="1"/>
    </xf>
    <xf numFmtId="0" fontId="15" fillId="0" borderId="25" xfId="0" applyFont="1" applyBorder="1" applyProtection="1">
      <protection hidden="1"/>
    </xf>
    <xf numFmtId="0" fontId="15" fillId="0" borderId="26" xfId="0" applyFont="1" applyBorder="1" applyProtection="1">
      <protection hidden="1"/>
    </xf>
    <xf numFmtId="0" fontId="15" fillId="0" borderId="0" xfId="0" applyFont="1" applyBorder="1" applyProtection="1">
      <protection hidden="1"/>
    </xf>
    <xf numFmtId="0" fontId="14" fillId="0" borderId="0" xfId="0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center"/>
      <protection hidden="1"/>
    </xf>
    <xf numFmtId="0" fontId="15" fillId="0" borderId="37" xfId="0" applyFont="1" applyBorder="1" applyProtection="1">
      <protection hidden="1"/>
    </xf>
    <xf numFmtId="0" fontId="14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horizontal="center" vertical="center" wrapText="1" shrinkToFit="1"/>
      <protection locked="0"/>
    </xf>
    <xf numFmtId="0" fontId="22" fillId="0" borderId="0" xfId="0" applyFont="1" applyBorder="1" applyAlignment="1" applyProtection="1">
      <alignment horizontal="center" vertical="center" wrapText="1" shrinkToFit="1"/>
      <protection hidden="1"/>
    </xf>
    <xf numFmtId="0" fontId="22" fillId="0" borderId="10" xfId="0" applyFont="1" applyBorder="1" applyAlignment="1" applyProtection="1">
      <alignment horizontal="center" vertical="center" wrapText="1" shrinkToFit="1"/>
      <protection hidden="1"/>
    </xf>
    <xf numFmtId="0" fontId="22" fillId="0" borderId="37" xfId="0" applyFont="1" applyBorder="1" applyAlignment="1" applyProtection="1">
      <alignment horizontal="center" vertical="center" wrapText="1" shrinkToFit="1"/>
      <protection hidden="1"/>
    </xf>
    <xf numFmtId="0" fontId="22" fillId="0" borderId="25" xfId="0" applyFont="1" applyBorder="1" applyAlignment="1" applyProtection="1">
      <alignment horizontal="center" vertical="center" wrapText="1" shrinkToFit="1"/>
      <protection hidden="1"/>
    </xf>
    <xf numFmtId="0" fontId="21" fillId="0" borderId="0" xfId="0" applyFont="1" applyBorder="1" applyAlignment="1" applyProtection="1">
      <alignment horizontal="center" vertical="center" wrapText="1" shrinkToFit="1"/>
      <protection hidden="1"/>
    </xf>
    <xf numFmtId="0" fontId="22" fillId="0" borderId="38" xfId="0" applyFont="1" applyBorder="1" applyAlignment="1" applyProtection="1">
      <alignment horizontal="center" vertical="center" wrapText="1" shrinkToFit="1"/>
      <protection hidden="1"/>
    </xf>
    <xf numFmtId="0" fontId="22" fillId="0" borderId="0" xfId="0" applyFont="1" applyAlignment="1" applyProtection="1">
      <alignment horizontal="center" vertical="center" wrapText="1" shrinkToFit="1"/>
      <protection hidden="1"/>
    </xf>
    <xf numFmtId="0" fontId="0" fillId="0" borderId="39" xfId="0" applyBorder="1" applyProtection="1">
      <protection hidden="1"/>
    </xf>
    <xf numFmtId="0" fontId="8" fillId="0" borderId="28" xfId="0" applyFont="1" applyBorder="1" applyProtection="1">
      <protection hidden="1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36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0" xfId="0" applyBorder="1" applyProtection="1">
      <protection hidden="1"/>
    </xf>
    <xf numFmtId="49" fontId="0" fillId="0" borderId="28" xfId="0" applyNumberFormat="1" applyBorder="1" applyAlignment="1" applyProtection="1">
      <alignment horizontal="center"/>
      <protection hidden="1"/>
    </xf>
    <xf numFmtId="49" fontId="6" fillId="0" borderId="19" xfId="0" applyNumberFormat="1" applyFont="1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8" fillId="0" borderId="42" xfId="0" applyFont="1" applyBorder="1" applyProtection="1">
      <protection hidden="1"/>
    </xf>
    <xf numFmtId="0" fontId="0" fillId="0" borderId="42" xfId="0" applyBorder="1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21" xfId="0" applyFont="1" applyBorder="1" applyAlignment="1" applyProtection="1">
      <alignment horizontal="left"/>
      <protection hidden="1"/>
    </xf>
    <xf numFmtId="0" fontId="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12" fillId="0" borderId="28" xfId="0" applyFont="1" applyBorder="1" applyProtection="1">
      <protection hidden="1"/>
    </xf>
    <xf numFmtId="0" fontId="12" fillId="0" borderId="21" xfId="0" applyFont="1" applyBorder="1" applyProtection="1">
      <protection hidden="1"/>
    </xf>
    <xf numFmtId="0" fontId="12" fillId="0" borderId="29" xfId="0" applyFont="1" applyBorder="1" applyProtection="1">
      <protection hidden="1"/>
    </xf>
    <xf numFmtId="0" fontId="12" fillId="0" borderId="30" xfId="0" applyFont="1" applyBorder="1" applyAlignment="1" applyProtection="1">
      <alignment horizontal="center"/>
      <protection hidden="1"/>
    </xf>
    <xf numFmtId="0" fontId="12" fillId="0" borderId="31" xfId="0" applyFont="1" applyBorder="1" applyAlignment="1" applyProtection="1">
      <alignment horizontal="center"/>
      <protection hidden="1"/>
    </xf>
    <xf numFmtId="0" fontId="12" fillId="0" borderId="30" xfId="0" applyFont="1" applyBorder="1" applyProtection="1">
      <protection hidden="1"/>
    </xf>
    <xf numFmtId="0" fontId="12" fillId="0" borderId="32" xfId="0" applyFont="1" applyBorder="1" applyProtection="1">
      <protection hidden="1"/>
    </xf>
    <xf numFmtId="0" fontId="12" fillId="0" borderId="31" xfId="0" applyFont="1" applyBorder="1" applyProtection="1"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12" fillId="0" borderId="3" xfId="0" applyFont="1" applyBorder="1" applyProtection="1">
      <protection hidden="1"/>
    </xf>
    <xf numFmtId="0" fontId="12" fillId="0" borderId="33" xfId="0" applyFont="1" applyBorder="1" applyProtection="1">
      <protection hidden="1"/>
    </xf>
    <xf numFmtId="0" fontId="12" fillId="0" borderId="4" xfId="0" applyFont="1" applyBorder="1" applyProtection="1">
      <protection hidden="1"/>
    </xf>
    <xf numFmtId="0" fontId="12" fillId="0" borderId="2" xfId="0" applyFont="1" applyBorder="1" applyProtection="1">
      <protection hidden="1"/>
    </xf>
    <xf numFmtId="0" fontId="12" fillId="0" borderId="41" xfId="0" applyFont="1" applyBorder="1" applyAlignment="1" applyProtection="1">
      <alignment horizontal="center"/>
      <protection hidden="1"/>
    </xf>
    <xf numFmtId="0" fontId="12" fillId="0" borderId="11" xfId="0" applyFont="1" applyBorder="1" applyProtection="1">
      <protection hidden="1"/>
    </xf>
    <xf numFmtId="0" fontId="12" fillId="0" borderId="36" xfId="0" applyFont="1" applyBorder="1" applyProtection="1">
      <protection hidden="1"/>
    </xf>
    <xf numFmtId="0" fontId="12" fillId="0" borderId="12" xfId="0" applyFont="1" applyBorder="1" applyProtection="1">
      <protection hidden="1"/>
    </xf>
    <xf numFmtId="0" fontId="12" fillId="0" borderId="10" xfId="0" applyFont="1" applyBorder="1" applyProtection="1">
      <protection hidden="1"/>
    </xf>
    <xf numFmtId="0" fontId="12" fillId="0" borderId="22" xfId="0" applyFont="1" applyBorder="1" applyAlignment="1" applyProtection="1">
      <alignment horizontal="center"/>
      <protection hidden="1"/>
    </xf>
    <xf numFmtId="0" fontId="12" fillId="0" borderId="7" xfId="0" applyFont="1" applyBorder="1" applyProtection="1">
      <protection hidden="1"/>
    </xf>
    <xf numFmtId="0" fontId="12" fillId="0" borderId="34" xfId="0" applyFont="1" applyBorder="1" applyProtection="1">
      <protection hidden="1"/>
    </xf>
    <xf numFmtId="0" fontId="12" fillId="0" borderId="8" xfId="0" applyFont="1" applyBorder="1" applyProtection="1">
      <protection hidden="1"/>
    </xf>
    <xf numFmtId="0" fontId="12" fillId="0" borderId="6" xfId="0" applyFont="1" applyBorder="1" applyProtection="1">
      <protection hidden="1"/>
    </xf>
    <xf numFmtId="49" fontId="12" fillId="0" borderId="28" xfId="0" applyNumberFormat="1" applyFont="1" applyBorder="1" applyAlignment="1" applyProtection="1">
      <alignment horizontal="center"/>
      <protection hidden="1"/>
    </xf>
    <xf numFmtId="0" fontId="12" fillId="0" borderId="19" xfId="0" applyFont="1" applyBorder="1" applyProtection="1">
      <protection hidden="1"/>
    </xf>
    <xf numFmtId="0" fontId="12" fillId="0" borderId="39" xfId="0" applyFont="1" applyBorder="1" applyProtection="1">
      <protection hidden="1"/>
    </xf>
    <xf numFmtId="0" fontId="12" fillId="0" borderId="6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9" fillId="0" borderId="0" xfId="1" applyFont="1" applyProtection="1">
      <protection hidden="1"/>
    </xf>
    <xf numFmtId="0" fontId="19" fillId="0" borderId="0" xfId="1" applyProtection="1">
      <protection hidden="1"/>
    </xf>
    <xf numFmtId="0" fontId="19" fillId="0" borderId="0" xfId="1" applyAlignment="1" applyProtection="1">
      <alignment horizontal="right"/>
      <protection hidden="1"/>
    </xf>
    <xf numFmtId="0" fontId="19" fillId="0" borderId="0" xfId="1" applyAlignment="1" applyProtection="1">
      <alignment horizontal="left"/>
      <protection hidden="1"/>
    </xf>
    <xf numFmtId="0" fontId="3" fillId="0" borderId="0" xfId="1" applyFont="1" applyProtection="1">
      <protection hidden="1"/>
    </xf>
    <xf numFmtId="0" fontId="25" fillId="0" borderId="0" xfId="1" applyFont="1"/>
    <xf numFmtId="0" fontId="19" fillId="0" borderId="0" xfId="1" applyAlignment="1" applyProtection="1">
      <alignment horizontal="center"/>
      <protection hidden="1"/>
    </xf>
    <xf numFmtId="0" fontId="6" fillId="0" borderId="0" xfId="1" applyFont="1" applyAlignment="1" applyProtection="1">
      <alignment horizontal="center"/>
      <protection hidden="1"/>
    </xf>
    <xf numFmtId="0" fontId="8" fillId="0" borderId="0" xfId="1" applyFont="1" applyProtection="1">
      <protection hidden="1"/>
    </xf>
    <xf numFmtId="0" fontId="23" fillId="0" borderId="21" xfId="0" applyFont="1" applyBorder="1" applyAlignment="1" applyProtection="1">
      <alignment horizontal="left"/>
      <protection hidden="1"/>
    </xf>
    <xf numFmtId="0" fontId="6" fillId="0" borderId="43" xfId="0" applyFont="1" applyBorder="1" applyAlignment="1" applyProtection="1">
      <alignment horizontal="center"/>
      <protection hidden="1"/>
    </xf>
    <xf numFmtId="0" fontId="0" fillId="0" borderId="43" xfId="0" applyBorder="1" applyProtection="1">
      <protection hidden="1"/>
    </xf>
    <xf numFmtId="0" fontId="0" fillId="0" borderId="44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41" xfId="0" applyBorder="1" applyProtection="1">
      <protection hidden="1"/>
    </xf>
    <xf numFmtId="0" fontId="0" fillId="0" borderId="46" xfId="0" applyBorder="1" applyAlignment="1" applyProtection="1">
      <alignment horizontal="center"/>
      <protection hidden="1"/>
    </xf>
    <xf numFmtId="0" fontId="6" fillId="0" borderId="47" xfId="0" applyFont="1" applyBorder="1" applyAlignment="1" applyProtection="1">
      <alignment horizontal="center"/>
      <protection hidden="1"/>
    </xf>
    <xf numFmtId="0" fontId="0" fillId="0" borderId="47" xfId="0" applyBorder="1" applyProtection="1">
      <protection hidden="1"/>
    </xf>
    <xf numFmtId="0" fontId="0" fillId="0" borderId="46" xfId="0" applyBorder="1" applyProtection="1">
      <protection hidden="1"/>
    </xf>
    <xf numFmtId="0" fontId="0" fillId="0" borderId="48" xfId="0" applyBorder="1" applyProtection="1">
      <protection hidden="1"/>
    </xf>
    <xf numFmtId="49" fontId="6" fillId="0" borderId="49" xfId="0" applyNumberFormat="1" applyFont="1" applyBorder="1" applyAlignment="1" applyProtection="1">
      <alignment horizontal="center"/>
      <protection hidden="1"/>
    </xf>
    <xf numFmtId="0" fontId="0" fillId="0" borderId="49" xfId="0" applyBorder="1" applyProtection="1">
      <protection hidden="1"/>
    </xf>
    <xf numFmtId="0" fontId="0" fillId="0" borderId="50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49" fontId="6" fillId="0" borderId="30" xfId="0" applyNumberFormat="1" applyFont="1" applyBorder="1" applyAlignment="1" applyProtection="1">
      <alignment horizontal="center"/>
      <protection hidden="1"/>
    </xf>
    <xf numFmtId="0" fontId="0" fillId="0" borderId="51" xfId="0" applyBorder="1" applyProtection="1">
      <protection hidden="1"/>
    </xf>
    <xf numFmtId="49" fontId="6" fillId="0" borderId="23" xfId="0" applyNumberFormat="1" applyFont="1" applyBorder="1" applyAlignment="1" applyProtection="1">
      <alignment horizontal="center"/>
      <protection hidden="1"/>
    </xf>
    <xf numFmtId="49" fontId="6" fillId="0" borderId="42" xfId="0" applyNumberFormat="1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right"/>
      <protection locked="0"/>
    </xf>
    <xf numFmtId="0" fontId="0" fillId="0" borderId="37" xfId="0" applyBorder="1" applyProtection="1"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38" xfId="0" applyBorder="1" applyAlignment="1" applyProtection="1">
      <alignment horizontal="right"/>
      <protection hidden="1"/>
    </xf>
    <xf numFmtId="0" fontId="29" fillId="0" borderId="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right"/>
      <protection hidden="1"/>
    </xf>
    <xf numFmtId="0" fontId="3" fillId="0" borderId="28" xfId="0" applyFont="1" applyBorder="1" applyProtection="1">
      <protection hidden="1"/>
    </xf>
    <xf numFmtId="0" fontId="0" fillId="0" borderId="28" xfId="0" applyBorder="1" applyProtection="1">
      <protection hidden="1"/>
    </xf>
    <xf numFmtId="0" fontId="0" fillId="0" borderId="39" xfId="0" applyBorder="1" applyProtection="1">
      <protection hidden="1"/>
    </xf>
    <xf numFmtId="0" fontId="3" fillId="0" borderId="39" xfId="0" applyFont="1" applyBorder="1" applyProtection="1">
      <protection hidden="1"/>
    </xf>
    <xf numFmtId="0" fontId="3" fillId="0" borderId="27" xfId="0" applyFont="1" applyBorder="1" applyProtection="1">
      <protection hidden="1"/>
    </xf>
    <xf numFmtId="0" fontId="0" fillId="0" borderId="40" xfId="0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29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8" fillId="0" borderId="27" xfId="0" applyFont="1" applyBorder="1" applyProtection="1"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left" vertical="center"/>
      <protection locked="0"/>
    </xf>
    <xf numFmtId="0" fontId="8" fillId="0" borderId="28" xfId="0" applyFont="1" applyBorder="1" applyProtection="1">
      <protection hidden="1"/>
    </xf>
    <xf numFmtId="0" fontId="8" fillId="0" borderId="40" xfId="0" applyFont="1" applyBorder="1" applyProtection="1">
      <protection hidden="1"/>
    </xf>
    <xf numFmtId="0" fontId="12" fillId="0" borderId="28" xfId="0" applyFont="1" applyBorder="1" applyProtection="1">
      <protection hidden="1"/>
    </xf>
    <xf numFmtId="0" fontId="12" fillId="0" borderId="40" xfId="0" applyFont="1" applyBorder="1" applyProtection="1">
      <protection hidden="1"/>
    </xf>
    <xf numFmtId="0" fontId="12" fillId="0" borderId="39" xfId="0" applyFont="1" applyBorder="1" applyProtection="1">
      <protection hidden="1"/>
    </xf>
    <xf numFmtId="0" fontId="13" fillId="0" borderId="28" xfId="0" applyFont="1" applyBorder="1" applyProtection="1">
      <protection hidden="1"/>
    </xf>
    <xf numFmtId="0" fontId="13" fillId="0" borderId="39" xfId="0" applyFont="1" applyBorder="1" applyProtection="1">
      <protection hidden="1"/>
    </xf>
    <xf numFmtId="0" fontId="15" fillId="0" borderId="28" xfId="0" applyFont="1" applyBorder="1" applyProtection="1">
      <protection hidden="1"/>
    </xf>
    <xf numFmtId="0" fontId="15" fillId="0" borderId="39" xfId="0" applyFont="1" applyBorder="1" applyProtection="1">
      <protection hidden="1"/>
    </xf>
    <xf numFmtId="0" fontId="18" fillId="0" borderId="27" xfId="0" applyFont="1" applyBorder="1" applyProtection="1">
      <protection hidden="1"/>
    </xf>
    <xf numFmtId="0" fontId="18" fillId="0" borderId="28" xfId="0" applyFont="1" applyBorder="1" applyProtection="1">
      <protection hidden="1"/>
    </xf>
    <xf numFmtId="0" fontId="18" fillId="0" borderId="40" xfId="0" applyFont="1" applyBorder="1" applyProtection="1">
      <protection hidden="1"/>
    </xf>
    <xf numFmtId="0" fontId="16" fillId="0" borderId="29" xfId="0" applyFont="1" applyBorder="1" applyAlignment="1" applyProtection="1">
      <alignment horizontal="center"/>
      <protection hidden="1"/>
    </xf>
    <xf numFmtId="0" fontId="16" fillId="0" borderId="30" xfId="0" applyFont="1" applyBorder="1" applyAlignment="1" applyProtection="1">
      <alignment horizontal="center"/>
      <protection hidden="1"/>
    </xf>
    <xf numFmtId="0" fontId="16" fillId="0" borderId="31" xfId="0" applyFont="1" applyBorder="1" applyAlignment="1" applyProtection="1">
      <alignment horizontal="center"/>
      <protection hidden="1"/>
    </xf>
    <xf numFmtId="0" fontId="13" fillId="0" borderId="19" xfId="0" applyFont="1" applyBorder="1" applyAlignment="1" applyProtection="1">
      <alignment horizontal="left" vertical="center"/>
      <protection hidden="1"/>
    </xf>
    <xf numFmtId="0" fontId="13" fillId="0" borderId="19" xfId="0" applyFont="1" applyBorder="1" applyAlignment="1" applyProtection="1">
      <alignment horizontal="right" vertical="center"/>
      <protection hidden="1"/>
    </xf>
    <xf numFmtId="0" fontId="13" fillId="0" borderId="19" xfId="0" applyFont="1" applyBorder="1" applyAlignment="1" applyProtection="1">
      <alignment horizontal="left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</xdr:row>
      <xdr:rowOff>0</xdr:rowOff>
    </xdr:from>
    <xdr:to>
      <xdr:col>11</xdr:col>
      <xdr:colOff>285750</xdr:colOff>
      <xdr:row>6</xdr:row>
      <xdr:rowOff>114300</xdr:rowOff>
    </xdr:to>
    <xdr:pic>
      <xdr:nvPicPr>
        <xdr:cNvPr id="4" name="Picture 9" descr="HDIstatisch">
          <a:extLst>
            <a:ext uri="{FF2B5EF4-FFF2-40B4-BE49-F238E27FC236}">
              <a16:creationId xmlns:a16="http://schemas.microsoft.com/office/drawing/2014/main" id="{2B59BD1B-149E-4EF3-8DED-3A54540D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266700"/>
          <a:ext cx="20859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152400</xdr:colOff>
      <xdr:row>10</xdr:row>
      <xdr:rowOff>95250</xdr:rowOff>
    </xdr:from>
    <xdr:to>
      <xdr:col>11</xdr:col>
      <xdr:colOff>295275</xdr:colOff>
      <xdr:row>13</xdr:row>
      <xdr:rowOff>0</xdr:rowOff>
    </xdr:to>
    <xdr:pic>
      <xdr:nvPicPr>
        <xdr:cNvPr id="5" name="Picture 10" descr="AltenbgSparkasseLogorot-1">
          <a:extLst>
            <a:ext uri="{FF2B5EF4-FFF2-40B4-BE49-F238E27FC236}">
              <a16:creationId xmlns:a16="http://schemas.microsoft.com/office/drawing/2014/main" id="{55CFA933-4152-4827-88BB-861F1857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2419350"/>
          <a:ext cx="2095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161925</xdr:colOff>
      <xdr:row>3</xdr:row>
      <xdr:rowOff>28575</xdr:rowOff>
    </xdr:to>
    <xdr:pic>
      <xdr:nvPicPr>
        <xdr:cNvPr id="6" name="Picture 11" descr="Logo148">
          <a:extLst>
            <a:ext uri="{FF2B5EF4-FFF2-40B4-BE49-F238E27FC236}">
              <a16:creationId xmlns:a16="http://schemas.microsoft.com/office/drawing/2014/main" id="{C33799CA-DBD2-433C-9C91-0D677896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"/>
          <a:ext cx="2076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142875</xdr:rowOff>
    </xdr:from>
    <xdr:to>
      <xdr:col>5</xdr:col>
      <xdr:colOff>152400</xdr:colOff>
      <xdr:row>13</xdr:row>
      <xdr:rowOff>0</xdr:rowOff>
    </xdr:to>
    <xdr:pic>
      <xdr:nvPicPr>
        <xdr:cNvPr id="7" name="Picture 12" descr="Salou">
          <a:extLst>
            <a:ext uri="{FF2B5EF4-FFF2-40B4-BE49-F238E27FC236}">
              <a16:creationId xmlns:a16="http://schemas.microsoft.com/office/drawing/2014/main" id="{8AE205D0-1012-4881-9191-6392054B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9775"/>
          <a:ext cx="20669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28575</xdr:rowOff>
    </xdr:from>
    <xdr:to>
      <xdr:col>5</xdr:col>
      <xdr:colOff>161925</xdr:colOff>
      <xdr:row>8</xdr:row>
      <xdr:rowOff>152400</xdr:rowOff>
    </xdr:to>
    <xdr:pic>
      <xdr:nvPicPr>
        <xdr:cNvPr id="8" name="Picture 13" descr="ska03">
          <a:extLst>
            <a:ext uri="{FF2B5EF4-FFF2-40B4-BE49-F238E27FC236}">
              <a16:creationId xmlns:a16="http://schemas.microsoft.com/office/drawing/2014/main" id="{CF7D1E73-C9D0-478D-BCD2-BF0F8A410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"/>
          <a:ext cx="20764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152400</xdr:colOff>
      <xdr:row>6</xdr:row>
      <xdr:rowOff>114300</xdr:rowOff>
    </xdr:from>
    <xdr:to>
      <xdr:col>11</xdr:col>
      <xdr:colOff>295275</xdr:colOff>
      <xdr:row>10</xdr:row>
      <xdr:rowOff>85725</xdr:rowOff>
    </xdr:to>
    <xdr:pic>
      <xdr:nvPicPr>
        <xdr:cNvPr id="9" name="Picture 14" descr="sponsor3">
          <a:extLst>
            <a:ext uri="{FF2B5EF4-FFF2-40B4-BE49-F238E27FC236}">
              <a16:creationId xmlns:a16="http://schemas.microsoft.com/office/drawing/2014/main" id="{21A821E4-A94D-489F-82B5-6A59E1174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24000"/>
          <a:ext cx="20955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152400</xdr:colOff>
      <xdr:row>1</xdr:row>
      <xdr:rowOff>0</xdr:rowOff>
    </xdr:from>
    <xdr:to>
      <xdr:col>25</xdr:col>
      <xdr:colOff>285750</xdr:colOff>
      <xdr:row>6</xdr:row>
      <xdr:rowOff>114300</xdr:rowOff>
    </xdr:to>
    <xdr:pic>
      <xdr:nvPicPr>
        <xdr:cNvPr id="10" name="Picture 9" descr="HDIstatisch">
          <a:extLst>
            <a:ext uri="{FF2B5EF4-FFF2-40B4-BE49-F238E27FC236}">
              <a16:creationId xmlns:a16="http://schemas.microsoft.com/office/drawing/2014/main" id="{AEF11C2B-B32F-4A97-8DBA-F0A8FCE6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66700"/>
          <a:ext cx="20859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152400</xdr:colOff>
      <xdr:row>10</xdr:row>
      <xdr:rowOff>95250</xdr:rowOff>
    </xdr:from>
    <xdr:to>
      <xdr:col>25</xdr:col>
      <xdr:colOff>295275</xdr:colOff>
      <xdr:row>13</xdr:row>
      <xdr:rowOff>0</xdr:rowOff>
    </xdr:to>
    <xdr:pic>
      <xdr:nvPicPr>
        <xdr:cNvPr id="11" name="Picture 10" descr="AltenbgSparkasseLogorot-1">
          <a:extLst>
            <a:ext uri="{FF2B5EF4-FFF2-40B4-BE49-F238E27FC236}">
              <a16:creationId xmlns:a16="http://schemas.microsoft.com/office/drawing/2014/main" id="{EACBE5E6-EE94-48C9-8072-6DB6758A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419350"/>
          <a:ext cx="2095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19</xdr:col>
      <xdr:colOff>161925</xdr:colOff>
      <xdr:row>3</xdr:row>
      <xdr:rowOff>28575</xdr:rowOff>
    </xdr:to>
    <xdr:pic>
      <xdr:nvPicPr>
        <xdr:cNvPr id="12" name="Picture 11" descr="Logo148">
          <a:extLst>
            <a:ext uri="{FF2B5EF4-FFF2-40B4-BE49-F238E27FC236}">
              <a16:creationId xmlns:a16="http://schemas.microsoft.com/office/drawing/2014/main" id="{E5E5B57A-7D97-4E4E-81AB-59C2A9502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66700"/>
          <a:ext cx="2076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142875</xdr:rowOff>
    </xdr:from>
    <xdr:to>
      <xdr:col>19</xdr:col>
      <xdr:colOff>152400</xdr:colOff>
      <xdr:row>13</xdr:row>
      <xdr:rowOff>0</xdr:rowOff>
    </xdr:to>
    <xdr:pic>
      <xdr:nvPicPr>
        <xdr:cNvPr id="13" name="Picture 12" descr="Salou">
          <a:extLst>
            <a:ext uri="{FF2B5EF4-FFF2-40B4-BE49-F238E27FC236}">
              <a16:creationId xmlns:a16="http://schemas.microsoft.com/office/drawing/2014/main" id="{4B0EFA67-7D1F-42CF-9453-977F6AC9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009775"/>
          <a:ext cx="20669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</xdr:row>
      <xdr:rowOff>28575</xdr:rowOff>
    </xdr:from>
    <xdr:to>
      <xdr:col>19</xdr:col>
      <xdr:colOff>161925</xdr:colOff>
      <xdr:row>8</xdr:row>
      <xdr:rowOff>152400</xdr:rowOff>
    </xdr:to>
    <xdr:pic>
      <xdr:nvPicPr>
        <xdr:cNvPr id="14" name="Picture 13" descr="ska03">
          <a:extLst>
            <a:ext uri="{FF2B5EF4-FFF2-40B4-BE49-F238E27FC236}">
              <a16:creationId xmlns:a16="http://schemas.microsoft.com/office/drawing/2014/main" id="{046EFD4E-70CC-47A6-8EB5-5DB80EE6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752475"/>
          <a:ext cx="20764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152400</xdr:colOff>
      <xdr:row>6</xdr:row>
      <xdr:rowOff>114300</xdr:rowOff>
    </xdr:from>
    <xdr:to>
      <xdr:col>25</xdr:col>
      <xdr:colOff>295275</xdr:colOff>
      <xdr:row>10</xdr:row>
      <xdr:rowOff>85725</xdr:rowOff>
    </xdr:to>
    <xdr:pic>
      <xdr:nvPicPr>
        <xdr:cNvPr id="15" name="Picture 14" descr="sponsor3">
          <a:extLst>
            <a:ext uri="{FF2B5EF4-FFF2-40B4-BE49-F238E27FC236}">
              <a16:creationId xmlns:a16="http://schemas.microsoft.com/office/drawing/2014/main" id="{87312A8A-CB2D-464C-BC03-14CB5154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524000"/>
          <a:ext cx="20955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</xdr:row>
      <xdr:rowOff>0</xdr:rowOff>
    </xdr:from>
    <xdr:to>
      <xdr:col>11</xdr:col>
      <xdr:colOff>209550</xdr:colOff>
      <xdr:row>9</xdr:row>
      <xdr:rowOff>133350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3AFDE4D-73E9-4739-B4CD-932BF501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95300"/>
          <a:ext cx="38004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24</xdr:col>
      <xdr:colOff>247650</xdr:colOff>
      <xdr:row>9</xdr:row>
      <xdr:rowOff>133350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7873072-70AA-454B-B664-B2C11CE6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495300"/>
          <a:ext cx="3800475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9525</xdr:rowOff>
    </xdr:from>
    <xdr:to>
      <xdr:col>16</xdr:col>
      <xdr:colOff>19050</xdr:colOff>
      <xdr:row>0</xdr:row>
      <xdr:rowOff>276225</xdr:rowOff>
    </xdr:to>
    <xdr:pic>
      <xdr:nvPicPr>
        <xdr:cNvPr id="2" name="Picture 3" descr="dskvlogo_alt">
          <a:extLst>
            <a:ext uri="{FF2B5EF4-FFF2-40B4-BE49-F238E27FC236}">
              <a16:creationId xmlns:a16="http://schemas.microsoft.com/office/drawing/2014/main" id="{25C50440-ACDC-4F83-8401-6D5A263FE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276225</xdr:rowOff>
    </xdr:to>
    <xdr:pic>
      <xdr:nvPicPr>
        <xdr:cNvPr id="3" name="Picture 4" descr="dskvlogo_alt">
          <a:extLst>
            <a:ext uri="{FF2B5EF4-FFF2-40B4-BE49-F238E27FC236}">
              <a16:creationId xmlns:a16="http://schemas.microsoft.com/office/drawing/2014/main" id="{85B9343F-AC19-45B0-AB60-C082BE6E8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34</xdr:row>
      <xdr:rowOff>19050</xdr:rowOff>
    </xdr:from>
    <xdr:to>
      <xdr:col>16</xdr:col>
      <xdr:colOff>19050</xdr:colOff>
      <xdr:row>34</xdr:row>
      <xdr:rowOff>285750</xdr:rowOff>
    </xdr:to>
    <xdr:pic>
      <xdr:nvPicPr>
        <xdr:cNvPr id="4" name="Picture 5" descr="dskvlogo_alt">
          <a:extLst>
            <a:ext uri="{FF2B5EF4-FFF2-40B4-BE49-F238E27FC236}">
              <a16:creationId xmlns:a16="http://schemas.microsoft.com/office/drawing/2014/main" id="{33F5A752-BBE0-4559-ABCE-26A2FF9A8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74104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1</xdr:col>
      <xdr:colOff>19050</xdr:colOff>
      <xdr:row>34</xdr:row>
      <xdr:rowOff>276225</xdr:rowOff>
    </xdr:to>
    <xdr:pic>
      <xdr:nvPicPr>
        <xdr:cNvPr id="5" name="Picture 6" descr="dskvlogo_alt">
          <a:extLst>
            <a:ext uri="{FF2B5EF4-FFF2-40B4-BE49-F238E27FC236}">
              <a16:creationId xmlns:a16="http://schemas.microsoft.com/office/drawing/2014/main" id="{D78DAABC-7F74-4462-9D25-C0D328EB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00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26" name="Picture 27" descr="dskvlogo_alt">
          <a:extLst>
            <a:ext uri="{FF2B5EF4-FFF2-40B4-BE49-F238E27FC236}">
              <a16:creationId xmlns:a16="http://schemas.microsoft.com/office/drawing/2014/main" id="{06742C3E-A5E3-436F-8B29-438BDE67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27" name="Picture 28" descr="dskvlogo_alt">
          <a:extLst>
            <a:ext uri="{FF2B5EF4-FFF2-40B4-BE49-F238E27FC236}">
              <a16:creationId xmlns:a16="http://schemas.microsoft.com/office/drawing/2014/main" id="{C0B7C815-DEB7-488B-9369-D60957DB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16</xdr:col>
      <xdr:colOff>19050</xdr:colOff>
      <xdr:row>44</xdr:row>
      <xdr:rowOff>276225</xdr:rowOff>
    </xdr:to>
    <xdr:pic>
      <xdr:nvPicPr>
        <xdr:cNvPr id="28" name="Picture 29" descr="dskvlogo_alt">
          <a:extLst>
            <a:ext uri="{FF2B5EF4-FFF2-40B4-BE49-F238E27FC236}">
              <a16:creationId xmlns:a16="http://schemas.microsoft.com/office/drawing/2014/main" id="{D62326C8-9849-4CBE-A80C-0B030294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1</xdr:col>
      <xdr:colOff>19050</xdr:colOff>
      <xdr:row>44</xdr:row>
      <xdr:rowOff>276225</xdr:rowOff>
    </xdr:to>
    <xdr:pic>
      <xdr:nvPicPr>
        <xdr:cNvPr id="29" name="Picture 30" descr="dskvlogo_alt">
          <a:extLst>
            <a:ext uri="{FF2B5EF4-FFF2-40B4-BE49-F238E27FC236}">
              <a16:creationId xmlns:a16="http://schemas.microsoft.com/office/drawing/2014/main" id="{EA84882C-7478-42A0-BDAE-4C05C984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9525</xdr:rowOff>
    </xdr:from>
    <xdr:to>
      <xdr:col>16</xdr:col>
      <xdr:colOff>19050</xdr:colOff>
      <xdr:row>0</xdr:row>
      <xdr:rowOff>276225</xdr:rowOff>
    </xdr:to>
    <xdr:pic>
      <xdr:nvPicPr>
        <xdr:cNvPr id="2" name="Picture 2" descr="dskvlogo_alt">
          <a:extLst>
            <a:ext uri="{FF2B5EF4-FFF2-40B4-BE49-F238E27FC236}">
              <a16:creationId xmlns:a16="http://schemas.microsoft.com/office/drawing/2014/main" id="{853F7E68-8D4E-4A48-9374-C2F3ADFC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276225</xdr:rowOff>
    </xdr:to>
    <xdr:pic>
      <xdr:nvPicPr>
        <xdr:cNvPr id="3" name="Picture 3" descr="dskvlogo_alt">
          <a:extLst>
            <a:ext uri="{FF2B5EF4-FFF2-40B4-BE49-F238E27FC236}">
              <a16:creationId xmlns:a16="http://schemas.microsoft.com/office/drawing/2014/main" id="{3706B15F-DB65-42B1-A8FA-A1EB3F88E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30</xdr:row>
      <xdr:rowOff>19050</xdr:rowOff>
    </xdr:from>
    <xdr:to>
      <xdr:col>16</xdr:col>
      <xdr:colOff>19050</xdr:colOff>
      <xdr:row>30</xdr:row>
      <xdr:rowOff>285750</xdr:rowOff>
    </xdr:to>
    <xdr:pic>
      <xdr:nvPicPr>
        <xdr:cNvPr id="4" name="Picture 4" descr="dskvlogo_alt">
          <a:extLst>
            <a:ext uri="{FF2B5EF4-FFF2-40B4-BE49-F238E27FC236}">
              <a16:creationId xmlns:a16="http://schemas.microsoft.com/office/drawing/2014/main" id="{5564DF9C-9ACE-4238-90BD-1F0CA410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7400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9525</xdr:rowOff>
    </xdr:from>
    <xdr:to>
      <xdr:col>1</xdr:col>
      <xdr:colOff>19050</xdr:colOff>
      <xdr:row>30</xdr:row>
      <xdr:rowOff>276225</xdr:rowOff>
    </xdr:to>
    <xdr:pic>
      <xdr:nvPicPr>
        <xdr:cNvPr id="5" name="Picture 5" descr="dskvlogo_alt">
          <a:extLst>
            <a:ext uri="{FF2B5EF4-FFF2-40B4-BE49-F238E27FC236}">
              <a16:creationId xmlns:a16="http://schemas.microsoft.com/office/drawing/2014/main" id="{968DCC8E-F376-49AC-BBEF-1572D2A7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60</xdr:row>
      <xdr:rowOff>9525</xdr:rowOff>
    </xdr:from>
    <xdr:to>
      <xdr:col>16</xdr:col>
      <xdr:colOff>9525</xdr:colOff>
      <xdr:row>60</xdr:row>
      <xdr:rowOff>276225</xdr:rowOff>
    </xdr:to>
    <xdr:pic>
      <xdr:nvPicPr>
        <xdr:cNvPr id="6" name="Picture 9" descr="dskvlogo_alt">
          <a:extLst>
            <a:ext uri="{FF2B5EF4-FFF2-40B4-BE49-F238E27FC236}">
              <a16:creationId xmlns:a16="http://schemas.microsoft.com/office/drawing/2014/main" id="{0DA4C70E-472E-4F4F-B3C0-AB9A1343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477327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9525</xdr:rowOff>
    </xdr:from>
    <xdr:to>
      <xdr:col>1</xdr:col>
      <xdr:colOff>9525</xdr:colOff>
      <xdr:row>60</xdr:row>
      <xdr:rowOff>276225</xdr:rowOff>
    </xdr:to>
    <xdr:pic>
      <xdr:nvPicPr>
        <xdr:cNvPr id="7" name="Picture 10" descr="dskvlogo_alt">
          <a:extLst>
            <a:ext uri="{FF2B5EF4-FFF2-40B4-BE49-F238E27FC236}">
              <a16:creationId xmlns:a16="http://schemas.microsoft.com/office/drawing/2014/main" id="{C11C3A86-C8E6-428A-9682-09DE47C3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7327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90</xdr:row>
      <xdr:rowOff>19050</xdr:rowOff>
    </xdr:from>
    <xdr:to>
      <xdr:col>16</xdr:col>
      <xdr:colOff>9525</xdr:colOff>
      <xdr:row>90</xdr:row>
      <xdr:rowOff>285750</xdr:rowOff>
    </xdr:to>
    <xdr:pic>
      <xdr:nvPicPr>
        <xdr:cNvPr id="8" name="Picture 11" descr="dskvlogo_alt">
          <a:extLst>
            <a:ext uri="{FF2B5EF4-FFF2-40B4-BE49-F238E27FC236}">
              <a16:creationId xmlns:a16="http://schemas.microsoft.com/office/drawing/2014/main" id="{D1C8F6D4-FDA2-4819-B701-7BC5DA7B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216467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90</xdr:row>
      <xdr:rowOff>9525</xdr:rowOff>
    </xdr:from>
    <xdr:to>
      <xdr:col>1</xdr:col>
      <xdr:colOff>9525</xdr:colOff>
      <xdr:row>90</xdr:row>
      <xdr:rowOff>276225</xdr:rowOff>
    </xdr:to>
    <xdr:pic>
      <xdr:nvPicPr>
        <xdr:cNvPr id="9" name="Picture 12" descr="dskvlogo_alt">
          <a:extLst>
            <a:ext uri="{FF2B5EF4-FFF2-40B4-BE49-F238E27FC236}">
              <a16:creationId xmlns:a16="http://schemas.microsoft.com/office/drawing/2014/main" id="{B04A1942-4265-4A85-BCB8-90F5D6F8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551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120</xdr:row>
      <xdr:rowOff>19050</xdr:rowOff>
    </xdr:from>
    <xdr:to>
      <xdr:col>16</xdr:col>
      <xdr:colOff>9525</xdr:colOff>
      <xdr:row>120</xdr:row>
      <xdr:rowOff>285750</xdr:rowOff>
    </xdr:to>
    <xdr:pic>
      <xdr:nvPicPr>
        <xdr:cNvPr id="10" name="Picture 18" descr="dskvlogo_alt">
          <a:extLst>
            <a:ext uri="{FF2B5EF4-FFF2-40B4-BE49-F238E27FC236}">
              <a16:creationId xmlns:a16="http://schemas.microsoft.com/office/drawing/2014/main" id="{C4CEF3BE-3E2B-430A-AF95-3E583B41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95465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9525</xdr:rowOff>
    </xdr:from>
    <xdr:to>
      <xdr:col>1</xdr:col>
      <xdr:colOff>9525</xdr:colOff>
      <xdr:row>120</xdr:row>
      <xdr:rowOff>276225</xdr:rowOff>
    </xdr:to>
    <xdr:pic>
      <xdr:nvPicPr>
        <xdr:cNvPr id="11" name="Picture 19" descr="dskvlogo_alt">
          <a:extLst>
            <a:ext uri="{FF2B5EF4-FFF2-40B4-BE49-F238E27FC236}">
              <a16:creationId xmlns:a16="http://schemas.microsoft.com/office/drawing/2014/main" id="{EF4CBA2C-9C80-4078-B39C-6664F6E8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37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150</xdr:row>
      <xdr:rowOff>19050</xdr:rowOff>
    </xdr:from>
    <xdr:to>
      <xdr:col>16</xdr:col>
      <xdr:colOff>9525</xdr:colOff>
      <xdr:row>150</xdr:row>
      <xdr:rowOff>285750</xdr:rowOff>
    </xdr:to>
    <xdr:pic>
      <xdr:nvPicPr>
        <xdr:cNvPr id="12" name="Picture 20" descr="dskvlogo_alt">
          <a:extLst>
            <a:ext uri="{FF2B5EF4-FFF2-40B4-BE49-F238E27FC236}">
              <a16:creationId xmlns:a16="http://schemas.microsoft.com/office/drawing/2014/main" id="{3705BA90-1D20-4882-BDC4-3E14852B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69284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9525</xdr:rowOff>
    </xdr:from>
    <xdr:to>
      <xdr:col>1</xdr:col>
      <xdr:colOff>9525</xdr:colOff>
      <xdr:row>150</xdr:row>
      <xdr:rowOff>276225</xdr:rowOff>
    </xdr:to>
    <xdr:pic>
      <xdr:nvPicPr>
        <xdr:cNvPr id="13" name="Picture 21" descr="dskvlogo_alt">
          <a:extLst>
            <a:ext uri="{FF2B5EF4-FFF2-40B4-BE49-F238E27FC236}">
              <a16:creationId xmlns:a16="http://schemas.microsoft.com/office/drawing/2014/main" id="{04A80C01-75A8-4176-9501-142B6718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1890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180</xdr:row>
      <xdr:rowOff>19050</xdr:rowOff>
    </xdr:from>
    <xdr:to>
      <xdr:col>16</xdr:col>
      <xdr:colOff>9525</xdr:colOff>
      <xdr:row>180</xdr:row>
      <xdr:rowOff>285750</xdr:rowOff>
    </xdr:to>
    <xdr:pic>
      <xdr:nvPicPr>
        <xdr:cNvPr id="14" name="Picture 22" descr="dskvlogo_alt">
          <a:extLst>
            <a:ext uri="{FF2B5EF4-FFF2-40B4-BE49-F238E27FC236}">
              <a16:creationId xmlns:a16="http://schemas.microsoft.com/office/drawing/2014/main" id="{E780801D-4E49-41C5-A0EC-BB0CD31D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4431030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9525</xdr:rowOff>
    </xdr:from>
    <xdr:to>
      <xdr:col>1</xdr:col>
      <xdr:colOff>9525</xdr:colOff>
      <xdr:row>180</xdr:row>
      <xdr:rowOff>276225</xdr:rowOff>
    </xdr:to>
    <xdr:pic>
      <xdr:nvPicPr>
        <xdr:cNvPr id="15" name="Picture 23" descr="dskvlogo_alt">
          <a:extLst>
            <a:ext uri="{FF2B5EF4-FFF2-40B4-BE49-F238E27FC236}">
              <a16:creationId xmlns:a16="http://schemas.microsoft.com/office/drawing/2014/main" id="{BE8C2DE2-5C40-40AF-BA6E-22619482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0077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210</xdr:row>
      <xdr:rowOff>19050</xdr:rowOff>
    </xdr:from>
    <xdr:to>
      <xdr:col>16</xdr:col>
      <xdr:colOff>9525</xdr:colOff>
      <xdr:row>210</xdr:row>
      <xdr:rowOff>285750</xdr:rowOff>
    </xdr:to>
    <xdr:pic>
      <xdr:nvPicPr>
        <xdr:cNvPr id="16" name="Picture 24" descr="dskvlogo_alt">
          <a:extLst>
            <a:ext uri="{FF2B5EF4-FFF2-40B4-BE49-F238E27FC236}">
              <a16:creationId xmlns:a16="http://schemas.microsoft.com/office/drawing/2014/main" id="{4CE98F38-6A00-4FBA-8EE6-AB51A84B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5169217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9525</xdr:rowOff>
    </xdr:from>
    <xdr:to>
      <xdr:col>1</xdr:col>
      <xdr:colOff>9525</xdr:colOff>
      <xdr:row>210</xdr:row>
      <xdr:rowOff>276225</xdr:rowOff>
    </xdr:to>
    <xdr:pic>
      <xdr:nvPicPr>
        <xdr:cNvPr id="17" name="Picture 25" descr="dskvlogo_alt">
          <a:extLst>
            <a:ext uri="{FF2B5EF4-FFF2-40B4-BE49-F238E27FC236}">
              <a16:creationId xmlns:a16="http://schemas.microsoft.com/office/drawing/2014/main" id="{CEDC0204-1347-4B2A-9F8A-1E3057B0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826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240</xdr:row>
      <xdr:rowOff>19050</xdr:rowOff>
    </xdr:from>
    <xdr:to>
      <xdr:col>16</xdr:col>
      <xdr:colOff>9525</xdr:colOff>
      <xdr:row>240</xdr:row>
      <xdr:rowOff>285750</xdr:rowOff>
    </xdr:to>
    <xdr:pic>
      <xdr:nvPicPr>
        <xdr:cNvPr id="18" name="Picture 26" descr="dskvlogo_alt">
          <a:extLst>
            <a:ext uri="{FF2B5EF4-FFF2-40B4-BE49-F238E27FC236}">
              <a16:creationId xmlns:a16="http://schemas.microsoft.com/office/drawing/2014/main" id="{4BED063A-1E11-47EA-ADF4-9035C8D3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590740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9525</xdr:rowOff>
    </xdr:from>
    <xdr:to>
      <xdr:col>1</xdr:col>
      <xdr:colOff>9525</xdr:colOff>
      <xdr:row>240</xdr:row>
      <xdr:rowOff>276225</xdr:rowOff>
    </xdr:to>
    <xdr:pic>
      <xdr:nvPicPr>
        <xdr:cNvPr id="19" name="Picture 27" descr="dskvlogo_alt">
          <a:extLst>
            <a:ext uri="{FF2B5EF4-FFF2-40B4-BE49-F238E27FC236}">
              <a16:creationId xmlns:a16="http://schemas.microsoft.com/office/drawing/2014/main" id="{B64BBC04-08D9-4886-8A1F-E5898B1B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64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270</xdr:row>
      <xdr:rowOff>19050</xdr:rowOff>
    </xdr:from>
    <xdr:to>
      <xdr:col>16</xdr:col>
      <xdr:colOff>9525</xdr:colOff>
      <xdr:row>270</xdr:row>
      <xdr:rowOff>285750</xdr:rowOff>
    </xdr:to>
    <xdr:pic>
      <xdr:nvPicPr>
        <xdr:cNvPr id="20" name="Picture 28" descr="dskvlogo_alt">
          <a:extLst>
            <a:ext uri="{FF2B5EF4-FFF2-40B4-BE49-F238E27FC236}">
              <a16:creationId xmlns:a16="http://schemas.microsoft.com/office/drawing/2014/main" id="{994D0450-F34F-4ADE-A5B9-C712B5ABC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664559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9525</xdr:rowOff>
    </xdr:from>
    <xdr:to>
      <xdr:col>1</xdr:col>
      <xdr:colOff>9525</xdr:colOff>
      <xdr:row>270</xdr:row>
      <xdr:rowOff>276225</xdr:rowOff>
    </xdr:to>
    <xdr:pic>
      <xdr:nvPicPr>
        <xdr:cNvPr id="21" name="Picture 29" descr="dskvlogo_alt">
          <a:extLst>
            <a:ext uri="{FF2B5EF4-FFF2-40B4-BE49-F238E27FC236}">
              <a16:creationId xmlns:a16="http://schemas.microsoft.com/office/drawing/2014/main" id="{BDFB74DF-E28F-49E7-8883-22467BCD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4640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300</xdr:row>
      <xdr:rowOff>19050</xdr:rowOff>
    </xdr:from>
    <xdr:to>
      <xdr:col>16</xdr:col>
      <xdr:colOff>9525</xdr:colOff>
      <xdr:row>300</xdr:row>
      <xdr:rowOff>285750</xdr:rowOff>
    </xdr:to>
    <xdr:pic>
      <xdr:nvPicPr>
        <xdr:cNvPr id="22" name="Picture 30" descr="dskvlogo_alt">
          <a:extLst>
            <a:ext uri="{FF2B5EF4-FFF2-40B4-BE49-F238E27FC236}">
              <a16:creationId xmlns:a16="http://schemas.microsoft.com/office/drawing/2014/main" id="{A0A96F71-1ABF-4334-91A6-FE220B47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7383780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300</xdr:row>
      <xdr:rowOff>9525</xdr:rowOff>
    </xdr:from>
    <xdr:to>
      <xdr:col>1</xdr:col>
      <xdr:colOff>9525</xdr:colOff>
      <xdr:row>300</xdr:row>
      <xdr:rowOff>276225</xdr:rowOff>
    </xdr:to>
    <xdr:pic>
      <xdr:nvPicPr>
        <xdr:cNvPr id="23" name="Picture 31" descr="dskvlogo_alt">
          <a:extLst>
            <a:ext uri="{FF2B5EF4-FFF2-40B4-BE49-F238E27FC236}">
              <a16:creationId xmlns:a16="http://schemas.microsoft.com/office/drawing/2014/main" id="{726140EF-28D9-4985-B1F7-4FF63734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82827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330</xdr:row>
      <xdr:rowOff>19050</xdr:rowOff>
    </xdr:from>
    <xdr:to>
      <xdr:col>16</xdr:col>
      <xdr:colOff>9525</xdr:colOff>
      <xdr:row>330</xdr:row>
      <xdr:rowOff>285750</xdr:rowOff>
    </xdr:to>
    <xdr:pic>
      <xdr:nvPicPr>
        <xdr:cNvPr id="24" name="Picture 32" descr="dskvlogo_alt">
          <a:extLst>
            <a:ext uri="{FF2B5EF4-FFF2-40B4-BE49-F238E27FC236}">
              <a16:creationId xmlns:a16="http://schemas.microsoft.com/office/drawing/2014/main" id="{C164D09C-034B-4DF7-9D2A-A3869D18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8121967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330</xdr:row>
      <xdr:rowOff>9525</xdr:rowOff>
    </xdr:from>
    <xdr:to>
      <xdr:col>1</xdr:col>
      <xdr:colOff>9525</xdr:colOff>
      <xdr:row>330</xdr:row>
      <xdr:rowOff>276225</xdr:rowOff>
    </xdr:to>
    <xdr:pic>
      <xdr:nvPicPr>
        <xdr:cNvPr id="25" name="Picture 33" descr="dskvlogo_alt">
          <a:extLst>
            <a:ext uri="{FF2B5EF4-FFF2-40B4-BE49-F238E27FC236}">
              <a16:creationId xmlns:a16="http://schemas.microsoft.com/office/drawing/2014/main" id="{DEC40D7F-F2DE-44CB-8695-8E5FE70D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101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360</xdr:row>
      <xdr:rowOff>19050</xdr:rowOff>
    </xdr:from>
    <xdr:to>
      <xdr:col>16</xdr:col>
      <xdr:colOff>9525</xdr:colOff>
      <xdr:row>360</xdr:row>
      <xdr:rowOff>285750</xdr:rowOff>
    </xdr:to>
    <xdr:pic>
      <xdr:nvPicPr>
        <xdr:cNvPr id="26" name="Picture 34" descr="dskvlogo_alt">
          <a:extLst>
            <a:ext uri="{FF2B5EF4-FFF2-40B4-BE49-F238E27FC236}">
              <a16:creationId xmlns:a16="http://schemas.microsoft.com/office/drawing/2014/main" id="{00878852-5D89-4AE3-9A5E-A9133FAD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886015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360</xdr:row>
      <xdr:rowOff>9525</xdr:rowOff>
    </xdr:from>
    <xdr:to>
      <xdr:col>1</xdr:col>
      <xdr:colOff>9525</xdr:colOff>
      <xdr:row>360</xdr:row>
      <xdr:rowOff>276225</xdr:rowOff>
    </xdr:to>
    <xdr:pic>
      <xdr:nvPicPr>
        <xdr:cNvPr id="27" name="Picture 35" descr="dskvlogo_alt">
          <a:extLst>
            <a:ext uri="{FF2B5EF4-FFF2-40B4-BE49-F238E27FC236}">
              <a16:creationId xmlns:a16="http://schemas.microsoft.com/office/drawing/2014/main" id="{E5A10AFB-7426-4A8C-8064-03BD1F86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92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390</xdr:row>
      <xdr:rowOff>19050</xdr:rowOff>
    </xdr:from>
    <xdr:to>
      <xdr:col>16</xdr:col>
      <xdr:colOff>9525</xdr:colOff>
      <xdr:row>390</xdr:row>
      <xdr:rowOff>285750</xdr:rowOff>
    </xdr:to>
    <xdr:pic>
      <xdr:nvPicPr>
        <xdr:cNvPr id="28" name="Picture 36" descr="dskvlogo_alt">
          <a:extLst>
            <a:ext uri="{FF2B5EF4-FFF2-40B4-BE49-F238E27FC236}">
              <a16:creationId xmlns:a16="http://schemas.microsoft.com/office/drawing/2014/main" id="{074667B6-4A07-420A-891F-6E088F03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959834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390</xdr:row>
      <xdr:rowOff>9525</xdr:rowOff>
    </xdr:from>
    <xdr:to>
      <xdr:col>1</xdr:col>
      <xdr:colOff>9525</xdr:colOff>
      <xdr:row>390</xdr:row>
      <xdr:rowOff>276225</xdr:rowOff>
    </xdr:to>
    <xdr:pic>
      <xdr:nvPicPr>
        <xdr:cNvPr id="29" name="Picture 37" descr="dskvlogo_alt">
          <a:extLst>
            <a:ext uri="{FF2B5EF4-FFF2-40B4-BE49-F238E27FC236}">
              <a16:creationId xmlns:a16="http://schemas.microsoft.com/office/drawing/2014/main" id="{6789176E-2618-4A3E-9E82-AA7B82CFA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97390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420</xdr:row>
      <xdr:rowOff>19050</xdr:rowOff>
    </xdr:from>
    <xdr:to>
      <xdr:col>16</xdr:col>
      <xdr:colOff>9525</xdr:colOff>
      <xdr:row>420</xdr:row>
      <xdr:rowOff>285750</xdr:rowOff>
    </xdr:to>
    <xdr:pic>
      <xdr:nvPicPr>
        <xdr:cNvPr id="30" name="Picture 38" descr="dskvlogo_alt">
          <a:extLst>
            <a:ext uri="{FF2B5EF4-FFF2-40B4-BE49-F238E27FC236}">
              <a16:creationId xmlns:a16="http://schemas.microsoft.com/office/drawing/2014/main" id="{3018D47C-B64B-424B-892F-F5AA0E76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0336530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420</xdr:row>
      <xdr:rowOff>9525</xdr:rowOff>
    </xdr:from>
    <xdr:to>
      <xdr:col>1</xdr:col>
      <xdr:colOff>9525</xdr:colOff>
      <xdr:row>420</xdr:row>
      <xdr:rowOff>276225</xdr:rowOff>
    </xdr:to>
    <xdr:pic>
      <xdr:nvPicPr>
        <xdr:cNvPr id="31" name="Picture 39" descr="dskvlogo_alt">
          <a:extLst>
            <a:ext uri="{FF2B5EF4-FFF2-40B4-BE49-F238E27FC236}">
              <a16:creationId xmlns:a16="http://schemas.microsoft.com/office/drawing/2014/main" id="{B454C4B7-AAC6-4F04-A51D-B60C633A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5577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450</xdr:row>
      <xdr:rowOff>19050</xdr:rowOff>
    </xdr:from>
    <xdr:to>
      <xdr:col>16</xdr:col>
      <xdr:colOff>9525</xdr:colOff>
      <xdr:row>450</xdr:row>
      <xdr:rowOff>285750</xdr:rowOff>
    </xdr:to>
    <xdr:pic>
      <xdr:nvPicPr>
        <xdr:cNvPr id="32" name="Picture 40" descr="dskvlogo_alt">
          <a:extLst>
            <a:ext uri="{FF2B5EF4-FFF2-40B4-BE49-F238E27FC236}">
              <a16:creationId xmlns:a16="http://schemas.microsoft.com/office/drawing/2014/main" id="{0C67DA98-B739-44FA-AB5F-9365EA2A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1074717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450</xdr:row>
      <xdr:rowOff>9525</xdr:rowOff>
    </xdr:from>
    <xdr:to>
      <xdr:col>1</xdr:col>
      <xdr:colOff>9525</xdr:colOff>
      <xdr:row>450</xdr:row>
      <xdr:rowOff>276225</xdr:rowOff>
    </xdr:to>
    <xdr:pic>
      <xdr:nvPicPr>
        <xdr:cNvPr id="33" name="Picture 41" descr="dskvlogo_alt">
          <a:extLst>
            <a:ext uri="{FF2B5EF4-FFF2-40B4-BE49-F238E27FC236}">
              <a16:creationId xmlns:a16="http://schemas.microsoft.com/office/drawing/2014/main" id="{013AB02C-7B33-4923-BA68-ED695F01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7376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480</xdr:row>
      <xdr:rowOff>19050</xdr:rowOff>
    </xdr:from>
    <xdr:to>
      <xdr:col>16</xdr:col>
      <xdr:colOff>9525</xdr:colOff>
      <xdr:row>480</xdr:row>
      <xdr:rowOff>285750</xdr:rowOff>
    </xdr:to>
    <xdr:pic>
      <xdr:nvPicPr>
        <xdr:cNvPr id="34" name="Picture 42" descr="dskvlogo_alt">
          <a:extLst>
            <a:ext uri="{FF2B5EF4-FFF2-40B4-BE49-F238E27FC236}">
              <a16:creationId xmlns:a16="http://schemas.microsoft.com/office/drawing/2014/main" id="{825F6274-8EEB-4C8F-A9A2-1A4998BF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181290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480</xdr:row>
      <xdr:rowOff>9525</xdr:rowOff>
    </xdr:from>
    <xdr:to>
      <xdr:col>1</xdr:col>
      <xdr:colOff>9525</xdr:colOff>
      <xdr:row>480</xdr:row>
      <xdr:rowOff>276225</xdr:rowOff>
    </xdr:to>
    <xdr:pic>
      <xdr:nvPicPr>
        <xdr:cNvPr id="35" name="Picture 43" descr="dskvlogo_alt">
          <a:extLst>
            <a:ext uri="{FF2B5EF4-FFF2-40B4-BE49-F238E27FC236}">
              <a16:creationId xmlns:a16="http://schemas.microsoft.com/office/drawing/2014/main" id="{E7C9EF32-AC0F-4C4C-859F-A42857FB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9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510</xdr:row>
      <xdr:rowOff>19050</xdr:rowOff>
    </xdr:from>
    <xdr:to>
      <xdr:col>16</xdr:col>
      <xdr:colOff>9525</xdr:colOff>
      <xdr:row>510</xdr:row>
      <xdr:rowOff>285750</xdr:rowOff>
    </xdr:to>
    <xdr:pic>
      <xdr:nvPicPr>
        <xdr:cNvPr id="36" name="Picture 44" descr="dskvlogo_alt">
          <a:extLst>
            <a:ext uri="{FF2B5EF4-FFF2-40B4-BE49-F238E27FC236}">
              <a16:creationId xmlns:a16="http://schemas.microsoft.com/office/drawing/2014/main" id="{AB052645-7799-494D-AC2F-DCEAE8FA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255109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510</xdr:row>
      <xdr:rowOff>9525</xdr:rowOff>
    </xdr:from>
    <xdr:to>
      <xdr:col>1</xdr:col>
      <xdr:colOff>9525</xdr:colOff>
      <xdr:row>510</xdr:row>
      <xdr:rowOff>276225</xdr:rowOff>
    </xdr:to>
    <xdr:pic>
      <xdr:nvPicPr>
        <xdr:cNvPr id="37" name="Picture 45" descr="dskvlogo_alt">
          <a:extLst>
            <a:ext uri="{FF2B5EF4-FFF2-40B4-BE49-F238E27FC236}">
              <a16:creationId xmlns:a16="http://schemas.microsoft.com/office/drawing/2014/main" id="{22D9AC10-E629-47EF-8E1E-47C8A26D2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50140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540</xdr:row>
      <xdr:rowOff>19050</xdr:rowOff>
    </xdr:from>
    <xdr:to>
      <xdr:col>16</xdr:col>
      <xdr:colOff>9525</xdr:colOff>
      <xdr:row>540</xdr:row>
      <xdr:rowOff>285750</xdr:rowOff>
    </xdr:to>
    <xdr:pic>
      <xdr:nvPicPr>
        <xdr:cNvPr id="38" name="Picture 46" descr="dskvlogo_alt">
          <a:extLst>
            <a:ext uri="{FF2B5EF4-FFF2-40B4-BE49-F238E27FC236}">
              <a16:creationId xmlns:a16="http://schemas.microsoft.com/office/drawing/2014/main" id="{013FEA4C-0F67-4CEA-9DDE-6B944B91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3289280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540</xdr:row>
      <xdr:rowOff>9525</xdr:rowOff>
    </xdr:from>
    <xdr:to>
      <xdr:col>1</xdr:col>
      <xdr:colOff>9525</xdr:colOff>
      <xdr:row>540</xdr:row>
      <xdr:rowOff>276225</xdr:rowOff>
    </xdr:to>
    <xdr:pic>
      <xdr:nvPicPr>
        <xdr:cNvPr id="39" name="Picture 47" descr="dskvlogo_alt">
          <a:extLst>
            <a:ext uri="{FF2B5EF4-FFF2-40B4-BE49-F238E27FC236}">
              <a16:creationId xmlns:a16="http://schemas.microsoft.com/office/drawing/2014/main" id="{00F47128-2269-445E-B047-E872C2AA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88327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570</xdr:row>
      <xdr:rowOff>19050</xdr:rowOff>
    </xdr:from>
    <xdr:to>
      <xdr:col>16</xdr:col>
      <xdr:colOff>9525</xdr:colOff>
      <xdr:row>570</xdr:row>
      <xdr:rowOff>285750</xdr:rowOff>
    </xdr:to>
    <xdr:pic>
      <xdr:nvPicPr>
        <xdr:cNvPr id="40" name="Picture 48" descr="dskvlogo_alt">
          <a:extLst>
            <a:ext uri="{FF2B5EF4-FFF2-40B4-BE49-F238E27FC236}">
              <a16:creationId xmlns:a16="http://schemas.microsoft.com/office/drawing/2014/main" id="{4C6D9C6F-62B9-4C7D-B36D-EDB28184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4027467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570</xdr:row>
      <xdr:rowOff>9525</xdr:rowOff>
    </xdr:from>
    <xdr:to>
      <xdr:col>1</xdr:col>
      <xdr:colOff>9525</xdr:colOff>
      <xdr:row>570</xdr:row>
      <xdr:rowOff>276225</xdr:rowOff>
    </xdr:to>
    <xdr:pic>
      <xdr:nvPicPr>
        <xdr:cNvPr id="41" name="Picture 49" descr="dskvlogo_alt">
          <a:extLst>
            <a:ext uri="{FF2B5EF4-FFF2-40B4-BE49-F238E27FC236}">
              <a16:creationId xmlns:a16="http://schemas.microsoft.com/office/drawing/2014/main" id="{0C279599-DAB3-4C76-8020-1FECF2B7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2651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600</xdr:row>
      <xdr:rowOff>19050</xdr:rowOff>
    </xdr:from>
    <xdr:to>
      <xdr:col>16</xdr:col>
      <xdr:colOff>9525</xdr:colOff>
      <xdr:row>600</xdr:row>
      <xdr:rowOff>285750</xdr:rowOff>
    </xdr:to>
    <xdr:pic>
      <xdr:nvPicPr>
        <xdr:cNvPr id="42" name="Picture 50" descr="dskvlogo_alt">
          <a:extLst>
            <a:ext uri="{FF2B5EF4-FFF2-40B4-BE49-F238E27FC236}">
              <a16:creationId xmlns:a16="http://schemas.microsoft.com/office/drawing/2014/main" id="{C6CD5800-7FF5-450B-BB60-65F958BD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476565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600</xdr:row>
      <xdr:rowOff>9525</xdr:rowOff>
    </xdr:from>
    <xdr:to>
      <xdr:col>1</xdr:col>
      <xdr:colOff>9525</xdr:colOff>
      <xdr:row>600</xdr:row>
      <xdr:rowOff>276225</xdr:rowOff>
    </xdr:to>
    <xdr:pic>
      <xdr:nvPicPr>
        <xdr:cNvPr id="43" name="Picture 51" descr="dskvlogo_alt">
          <a:extLst>
            <a:ext uri="{FF2B5EF4-FFF2-40B4-BE49-F238E27FC236}">
              <a16:creationId xmlns:a16="http://schemas.microsoft.com/office/drawing/2014/main" id="{3F6D2F49-DA2B-4606-82C0-86490A987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47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630</xdr:row>
      <xdr:rowOff>19050</xdr:rowOff>
    </xdr:from>
    <xdr:to>
      <xdr:col>16</xdr:col>
      <xdr:colOff>9525</xdr:colOff>
      <xdr:row>630</xdr:row>
      <xdr:rowOff>285750</xdr:rowOff>
    </xdr:to>
    <xdr:pic>
      <xdr:nvPicPr>
        <xdr:cNvPr id="44" name="Picture 52" descr="dskvlogo_alt">
          <a:extLst>
            <a:ext uri="{FF2B5EF4-FFF2-40B4-BE49-F238E27FC236}">
              <a16:creationId xmlns:a16="http://schemas.microsoft.com/office/drawing/2014/main" id="{F8FA1783-D216-47B5-95FC-72FCDA51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550384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630</xdr:row>
      <xdr:rowOff>9525</xdr:rowOff>
    </xdr:from>
    <xdr:to>
      <xdr:col>1</xdr:col>
      <xdr:colOff>9525</xdr:colOff>
      <xdr:row>630</xdr:row>
      <xdr:rowOff>276225</xdr:rowOff>
    </xdr:to>
    <xdr:pic>
      <xdr:nvPicPr>
        <xdr:cNvPr id="45" name="Picture 53" descr="dskvlogo_alt">
          <a:extLst>
            <a:ext uri="{FF2B5EF4-FFF2-40B4-BE49-F238E27FC236}">
              <a16:creationId xmlns:a16="http://schemas.microsoft.com/office/drawing/2014/main" id="{B268FC41-EF4B-454B-BFF8-20CFAC60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02890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660</xdr:row>
      <xdr:rowOff>19050</xdr:rowOff>
    </xdr:from>
    <xdr:to>
      <xdr:col>16</xdr:col>
      <xdr:colOff>9525</xdr:colOff>
      <xdr:row>660</xdr:row>
      <xdr:rowOff>285750</xdr:rowOff>
    </xdr:to>
    <xdr:pic>
      <xdr:nvPicPr>
        <xdr:cNvPr id="46" name="Picture 54" descr="dskvlogo_alt">
          <a:extLst>
            <a:ext uri="{FF2B5EF4-FFF2-40B4-BE49-F238E27FC236}">
              <a16:creationId xmlns:a16="http://schemas.microsoft.com/office/drawing/2014/main" id="{D682EE96-BF50-440B-B86C-7AAC995B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6242030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660</xdr:row>
      <xdr:rowOff>9525</xdr:rowOff>
    </xdr:from>
    <xdr:to>
      <xdr:col>1</xdr:col>
      <xdr:colOff>9525</xdr:colOff>
      <xdr:row>660</xdr:row>
      <xdr:rowOff>276225</xdr:rowOff>
    </xdr:to>
    <xdr:pic>
      <xdr:nvPicPr>
        <xdr:cNvPr id="47" name="Picture 55" descr="dskvlogo_alt">
          <a:extLst>
            <a:ext uri="{FF2B5EF4-FFF2-40B4-BE49-F238E27FC236}">
              <a16:creationId xmlns:a16="http://schemas.microsoft.com/office/drawing/2014/main" id="{70D670C5-89A0-420A-BB59-A0E19867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41077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690</xdr:row>
      <xdr:rowOff>19050</xdr:rowOff>
    </xdr:from>
    <xdr:to>
      <xdr:col>16</xdr:col>
      <xdr:colOff>9525</xdr:colOff>
      <xdr:row>690</xdr:row>
      <xdr:rowOff>285750</xdr:rowOff>
    </xdr:to>
    <xdr:pic>
      <xdr:nvPicPr>
        <xdr:cNvPr id="48" name="Picture 56" descr="dskvlogo_alt">
          <a:extLst>
            <a:ext uri="{FF2B5EF4-FFF2-40B4-BE49-F238E27FC236}">
              <a16:creationId xmlns:a16="http://schemas.microsoft.com/office/drawing/2014/main" id="{8A656248-F359-4843-BFE3-32AE55E3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6980217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690</xdr:row>
      <xdr:rowOff>9525</xdr:rowOff>
    </xdr:from>
    <xdr:to>
      <xdr:col>1</xdr:col>
      <xdr:colOff>9525</xdr:colOff>
      <xdr:row>690</xdr:row>
      <xdr:rowOff>276225</xdr:rowOff>
    </xdr:to>
    <xdr:pic>
      <xdr:nvPicPr>
        <xdr:cNvPr id="49" name="Picture 57" descr="dskvlogo_alt">
          <a:extLst>
            <a:ext uri="{FF2B5EF4-FFF2-40B4-BE49-F238E27FC236}">
              <a16:creationId xmlns:a16="http://schemas.microsoft.com/office/drawing/2014/main" id="{FAF46CA1-F079-4B7F-80E2-AC135272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7926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720</xdr:row>
      <xdr:rowOff>19050</xdr:rowOff>
    </xdr:from>
    <xdr:to>
      <xdr:col>16</xdr:col>
      <xdr:colOff>9525</xdr:colOff>
      <xdr:row>720</xdr:row>
      <xdr:rowOff>285750</xdr:rowOff>
    </xdr:to>
    <xdr:pic>
      <xdr:nvPicPr>
        <xdr:cNvPr id="50" name="Picture 58" descr="dskvlogo_alt">
          <a:extLst>
            <a:ext uri="{FF2B5EF4-FFF2-40B4-BE49-F238E27FC236}">
              <a16:creationId xmlns:a16="http://schemas.microsoft.com/office/drawing/2014/main" id="{3FE786A1-B437-4934-8BBD-A1BE1E43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771840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720</xdr:row>
      <xdr:rowOff>9525</xdr:rowOff>
    </xdr:from>
    <xdr:to>
      <xdr:col>1</xdr:col>
      <xdr:colOff>9525</xdr:colOff>
      <xdr:row>720</xdr:row>
      <xdr:rowOff>276225</xdr:rowOff>
    </xdr:to>
    <xdr:pic>
      <xdr:nvPicPr>
        <xdr:cNvPr id="51" name="Picture 59" descr="dskvlogo_alt">
          <a:extLst>
            <a:ext uri="{FF2B5EF4-FFF2-40B4-BE49-F238E27FC236}">
              <a16:creationId xmlns:a16="http://schemas.microsoft.com/office/drawing/2014/main" id="{888FC321-6DED-44FD-AD32-5B2394E0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174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750</xdr:row>
      <xdr:rowOff>19050</xdr:rowOff>
    </xdr:from>
    <xdr:to>
      <xdr:col>16</xdr:col>
      <xdr:colOff>9525</xdr:colOff>
      <xdr:row>750</xdr:row>
      <xdr:rowOff>285750</xdr:rowOff>
    </xdr:to>
    <xdr:pic>
      <xdr:nvPicPr>
        <xdr:cNvPr id="52" name="Picture 60" descr="dskvlogo_alt">
          <a:extLst>
            <a:ext uri="{FF2B5EF4-FFF2-40B4-BE49-F238E27FC236}">
              <a16:creationId xmlns:a16="http://schemas.microsoft.com/office/drawing/2014/main" id="{283E6E55-182B-406E-AA73-06600A06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845659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750</xdr:row>
      <xdr:rowOff>9525</xdr:rowOff>
    </xdr:from>
    <xdr:to>
      <xdr:col>1</xdr:col>
      <xdr:colOff>9525</xdr:colOff>
      <xdr:row>750</xdr:row>
      <xdr:rowOff>276225</xdr:rowOff>
    </xdr:to>
    <xdr:pic>
      <xdr:nvPicPr>
        <xdr:cNvPr id="53" name="Picture 61" descr="dskvlogo_alt">
          <a:extLst>
            <a:ext uri="{FF2B5EF4-FFF2-40B4-BE49-F238E27FC236}">
              <a16:creationId xmlns:a16="http://schemas.microsoft.com/office/drawing/2014/main" id="{8BA40F9D-D776-43EE-98CD-071EA104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55640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780</xdr:row>
      <xdr:rowOff>19050</xdr:rowOff>
    </xdr:from>
    <xdr:to>
      <xdr:col>16</xdr:col>
      <xdr:colOff>9525</xdr:colOff>
      <xdr:row>780</xdr:row>
      <xdr:rowOff>285750</xdr:rowOff>
    </xdr:to>
    <xdr:pic>
      <xdr:nvPicPr>
        <xdr:cNvPr id="54" name="Picture 62" descr="dskvlogo_alt">
          <a:extLst>
            <a:ext uri="{FF2B5EF4-FFF2-40B4-BE49-F238E27FC236}">
              <a16:creationId xmlns:a16="http://schemas.microsoft.com/office/drawing/2014/main" id="{A6452BB3-97E7-4AB0-8F53-B5D514A2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9194780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780</xdr:row>
      <xdr:rowOff>9525</xdr:rowOff>
    </xdr:from>
    <xdr:to>
      <xdr:col>1</xdr:col>
      <xdr:colOff>9525</xdr:colOff>
      <xdr:row>780</xdr:row>
      <xdr:rowOff>276225</xdr:rowOff>
    </xdr:to>
    <xdr:pic>
      <xdr:nvPicPr>
        <xdr:cNvPr id="55" name="Picture 63" descr="dskvlogo_alt">
          <a:extLst>
            <a:ext uri="{FF2B5EF4-FFF2-40B4-BE49-F238E27FC236}">
              <a16:creationId xmlns:a16="http://schemas.microsoft.com/office/drawing/2014/main" id="{00A34E90-A094-4045-8EED-049A7D69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93827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810</xdr:row>
      <xdr:rowOff>19050</xdr:rowOff>
    </xdr:from>
    <xdr:to>
      <xdr:col>16</xdr:col>
      <xdr:colOff>9525</xdr:colOff>
      <xdr:row>810</xdr:row>
      <xdr:rowOff>285750</xdr:rowOff>
    </xdr:to>
    <xdr:pic>
      <xdr:nvPicPr>
        <xdr:cNvPr id="56" name="Picture 64" descr="dskvlogo_alt">
          <a:extLst>
            <a:ext uri="{FF2B5EF4-FFF2-40B4-BE49-F238E27FC236}">
              <a16:creationId xmlns:a16="http://schemas.microsoft.com/office/drawing/2014/main" id="{981FD82E-675A-4EDB-AC84-6E7E3D60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9932967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810</xdr:row>
      <xdr:rowOff>9525</xdr:rowOff>
    </xdr:from>
    <xdr:to>
      <xdr:col>1</xdr:col>
      <xdr:colOff>9525</xdr:colOff>
      <xdr:row>810</xdr:row>
      <xdr:rowOff>276225</xdr:rowOff>
    </xdr:to>
    <xdr:pic>
      <xdr:nvPicPr>
        <xdr:cNvPr id="57" name="Picture 65" descr="dskvlogo_alt">
          <a:extLst>
            <a:ext uri="{FF2B5EF4-FFF2-40B4-BE49-F238E27FC236}">
              <a16:creationId xmlns:a16="http://schemas.microsoft.com/office/drawing/2014/main" id="{606041DF-6A52-4FD7-BC66-A64E16C6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201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840</xdr:row>
      <xdr:rowOff>19050</xdr:rowOff>
    </xdr:from>
    <xdr:to>
      <xdr:col>16</xdr:col>
      <xdr:colOff>9525</xdr:colOff>
      <xdr:row>840</xdr:row>
      <xdr:rowOff>285750</xdr:rowOff>
    </xdr:to>
    <xdr:pic>
      <xdr:nvPicPr>
        <xdr:cNvPr id="58" name="Picture 66" descr="dskvlogo_alt">
          <a:extLst>
            <a:ext uri="{FF2B5EF4-FFF2-40B4-BE49-F238E27FC236}">
              <a16:creationId xmlns:a16="http://schemas.microsoft.com/office/drawing/2014/main" id="{CD180D56-B59F-4C24-A4E2-FDEABE9C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067115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840</xdr:row>
      <xdr:rowOff>9525</xdr:rowOff>
    </xdr:from>
    <xdr:to>
      <xdr:col>1</xdr:col>
      <xdr:colOff>9525</xdr:colOff>
      <xdr:row>840</xdr:row>
      <xdr:rowOff>276225</xdr:rowOff>
    </xdr:to>
    <xdr:pic>
      <xdr:nvPicPr>
        <xdr:cNvPr id="59" name="Picture 67" descr="dskvlogo_alt">
          <a:extLst>
            <a:ext uri="{FF2B5EF4-FFF2-40B4-BE49-F238E27FC236}">
              <a16:creationId xmlns:a16="http://schemas.microsoft.com/office/drawing/2014/main" id="{D938A335-1893-44E3-ADF9-8743A37D6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702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870</xdr:row>
      <xdr:rowOff>19050</xdr:rowOff>
    </xdr:from>
    <xdr:to>
      <xdr:col>16</xdr:col>
      <xdr:colOff>9525</xdr:colOff>
      <xdr:row>870</xdr:row>
      <xdr:rowOff>285750</xdr:rowOff>
    </xdr:to>
    <xdr:pic>
      <xdr:nvPicPr>
        <xdr:cNvPr id="60" name="Picture 68" descr="dskvlogo_alt">
          <a:extLst>
            <a:ext uri="{FF2B5EF4-FFF2-40B4-BE49-F238E27FC236}">
              <a16:creationId xmlns:a16="http://schemas.microsoft.com/office/drawing/2014/main" id="{1602D813-0889-414C-A1AF-19EBEABE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140934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870</xdr:row>
      <xdr:rowOff>9525</xdr:rowOff>
    </xdr:from>
    <xdr:to>
      <xdr:col>1</xdr:col>
      <xdr:colOff>9525</xdr:colOff>
      <xdr:row>870</xdr:row>
      <xdr:rowOff>276225</xdr:rowOff>
    </xdr:to>
    <xdr:pic>
      <xdr:nvPicPr>
        <xdr:cNvPr id="61" name="Picture 69" descr="dskvlogo_alt">
          <a:extLst>
            <a:ext uri="{FF2B5EF4-FFF2-40B4-BE49-F238E27FC236}">
              <a16:creationId xmlns:a16="http://schemas.microsoft.com/office/drawing/2014/main" id="{0E5B50D0-CF8C-49AA-BF66-ADD5C7C5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08390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900</xdr:row>
      <xdr:rowOff>19050</xdr:rowOff>
    </xdr:from>
    <xdr:to>
      <xdr:col>16</xdr:col>
      <xdr:colOff>9525</xdr:colOff>
      <xdr:row>900</xdr:row>
      <xdr:rowOff>285750</xdr:rowOff>
    </xdr:to>
    <xdr:pic>
      <xdr:nvPicPr>
        <xdr:cNvPr id="62" name="Picture 70" descr="dskvlogo_alt">
          <a:extLst>
            <a:ext uri="{FF2B5EF4-FFF2-40B4-BE49-F238E27FC236}">
              <a16:creationId xmlns:a16="http://schemas.microsoft.com/office/drawing/2014/main" id="{98FC30F1-0F13-4FD8-9723-E93C224D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2147530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900</xdr:row>
      <xdr:rowOff>9525</xdr:rowOff>
    </xdr:from>
    <xdr:to>
      <xdr:col>1</xdr:col>
      <xdr:colOff>9525</xdr:colOff>
      <xdr:row>900</xdr:row>
      <xdr:rowOff>276225</xdr:rowOff>
    </xdr:to>
    <xdr:pic>
      <xdr:nvPicPr>
        <xdr:cNvPr id="63" name="Picture 71" descr="dskvlogo_alt">
          <a:extLst>
            <a:ext uri="{FF2B5EF4-FFF2-40B4-BE49-F238E27FC236}">
              <a16:creationId xmlns:a16="http://schemas.microsoft.com/office/drawing/2014/main" id="{3FB21E6E-B480-4DD3-A3A5-12AD5AE9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46577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930</xdr:row>
      <xdr:rowOff>19050</xdr:rowOff>
    </xdr:from>
    <xdr:to>
      <xdr:col>16</xdr:col>
      <xdr:colOff>9525</xdr:colOff>
      <xdr:row>930</xdr:row>
      <xdr:rowOff>285750</xdr:rowOff>
    </xdr:to>
    <xdr:pic>
      <xdr:nvPicPr>
        <xdr:cNvPr id="64" name="Picture 72" descr="dskvlogo_alt">
          <a:extLst>
            <a:ext uri="{FF2B5EF4-FFF2-40B4-BE49-F238E27FC236}">
              <a16:creationId xmlns:a16="http://schemas.microsoft.com/office/drawing/2014/main" id="{0B0DF31A-AD2E-419C-92FA-554E4498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2885717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930</xdr:row>
      <xdr:rowOff>9525</xdr:rowOff>
    </xdr:from>
    <xdr:to>
      <xdr:col>1</xdr:col>
      <xdr:colOff>9525</xdr:colOff>
      <xdr:row>930</xdr:row>
      <xdr:rowOff>276225</xdr:rowOff>
    </xdr:to>
    <xdr:pic>
      <xdr:nvPicPr>
        <xdr:cNvPr id="65" name="Picture 73" descr="dskvlogo_alt">
          <a:extLst>
            <a:ext uri="{FF2B5EF4-FFF2-40B4-BE49-F238E27FC236}">
              <a16:creationId xmlns:a16="http://schemas.microsoft.com/office/drawing/2014/main" id="{4E21E746-7175-4B24-B760-D820BB22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8476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2" name="Picture 1" descr="dskvlogo_alt">
          <a:extLst>
            <a:ext uri="{FF2B5EF4-FFF2-40B4-BE49-F238E27FC236}">
              <a16:creationId xmlns:a16="http://schemas.microsoft.com/office/drawing/2014/main" id="{F4AAD874-09BE-4A2C-B6A7-B375AA36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3" name="Picture 2" descr="dskvlogo_alt">
          <a:extLst>
            <a:ext uri="{FF2B5EF4-FFF2-40B4-BE49-F238E27FC236}">
              <a16:creationId xmlns:a16="http://schemas.microsoft.com/office/drawing/2014/main" id="{25894CAE-1ECA-415A-B3BB-F3612693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43</xdr:row>
      <xdr:rowOff>9525</xdr:rowOff>
    </xdr:from>
    <xdr:to>
      <xdr:col>16</xdr:col>
      <xdr:colOff>19050</xdr:colOff>
      <xdr:row>43</xdr:row>
      <xdr:rowOff>276225</xdr:rowOff>
    </xdr:to>
    <xdr:pic>
      <xdr:nvPicPr>
        <xdr:cNvPr id="4" name="Picture 3" descr="dskvlogo_alt">
          <a:extLst>
            <a:ext uri="{FF2B5EF4-FFF2-40B4-BE49-F238E27FC236}">
              <a16:creationId xmlns:a16="http://schemas.microsoft.com/office/drawing/2014/main" id="{2B4ABA19-CE03-40E9-A7B6-4BA45F47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02108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9525</xdr:rowOff>
    </xdr:from>
    <xdr:to>
      <xdr:col>1</xdr:col>
      <xdr:colOff>19050</xdr:colOff>
      <xdr:row>43</xdr:row>
      <xdr:rowOff>276225</xdr:rowOff>
    </xdr:to>
    <xdr:pic>
      <xdr:nvPicPr>
        <xdr:cNvPr id="5" name="Picture 4" descr="dskvlogo_alt">
          <a:extLst>
            <a:ext uri="{FF2B5EF4-FFF2-40B4-BE49-F238E27FC236}">
              <a16:creationId xmlns:a16="http://schemas.microsoft.com/office/drawing/2014/main" id="{3D5E62EA-5A24-415A-8904-10324BE5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108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</xdr:row>
      <xdr:rowOff>9525</xdr:rowOff>
    </xdr:from>
    <xdr:to>
      <xdr:col>1</xdr:col>
      <xdr:colOff>19050</xdr:colOff>
      <xdr:row>73</xdr:row>
      <xdr:rowOff>276225</xdr:rowOff>
    </xdr:to>
    <xdr:pic>
      <xdr:nvPicPr>
        <xdr:cNvPr id="6" name="Picture 7" descr="dskvlogo_alt">
          <a:extLst>
            <a:ext uri="{FF2B5EF4-FFF2-40B4-BE49-F238E27FC236}">
              <a16:creationId xmlns:a16="http://schemas.microsoft.com/office/drawing/2014/main" id="{C0F09A2B-0DA6-494A-9594-12A2517B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021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73</xdr:row>
      <xdr:rowOff>9525</xdr:rowOff>
    </xdr:from>
    <xdr:to>
      <xdr:col>16</xdr:col>
      <xdr:colOff>19050</xdr:colOff>
      <xdr:row>73</xdr:row>
      <xdr:rowOff>276225</xdr:rowOff>
    </xdr:to>
    <xdr:pic>
      <xdr:nvPicPr>
        <xdr:cNvPr id="7" name="Picture 8" descr="dskvlogo_alt">
          <a:extLst>
            <a:ext uri="{FF2B5EF4-FFF2-40B4-BE49-F238E27FC236}">
              <a16:creationId xmlns:a16="http://schemas.microsoft.com/office/drawing/2014/main" id="{26B2A5C4-2F37-4215-B67A-CC962C3E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74021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103</xdr:row>
      <xdr:rowOff>9525</xdr:rowOff>
    </xdr:from>
    <xdr:to>
      <xdr:col>16</xdr:col>
      <xdr:colOff>19050</xdr:colOff>
      <xdr:row>103</xdr:row>
      <xdr:rowOff>276225</xdr:rowOff>
    </xdr:to>
    <xdr:pic>
      <xdr:nvPicPr>
        <xdr:cNvPr id="8" name="Picture 9" descr="dskvlogo_alt">
          <a:extLst>
            <a:ext uri="{FF2B5EF4-FFF2-40B4-BE49-F238E27FC236}">
              <a16:creationId xmlns:a16="http://schemas.microsoft.com/office/drawing/2014/main" id="{3DA7DD64-B72A-4A4E-8ECB-35932EA9B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245935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9525</xdr:rowOff>
    </xdr:from>
    <xdr:to>
      <xdr:col>1</xdr:col>
      <xdr:colOff>19050</xdr:colOff>
      <xdr:row>103</xdr:row>
      <xdr:rowOff>276225</xdr:rowOff>
    </xdr:to>
    <xdr:pic>
      <xdr:nvPicPr>
        <xdr:cNvPr id="9" name="Picture 10" descr="dskvlogo_alt">
          <a:extLst>
            <a:ext uri="{FF2B5EF4-FFF2-40B4-BE49-F238E27FC236}">
              <a16:creationId xmlns:a16="http://schemas.microsoft.com/office/drawing/2014/main" id="{8207ABF2-4ADF-4C86-BB48-98DD5321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935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9525</xdr:rowOff>
    </xdr:from>
    <xdr:to>
      <xdr:col>1</xdr:col>
      <xdr:colOff>19050</xdr:colOff>
      <xdr:row>133</xdr:row>
      <xdr:rowOff>276225</xdr:rowOff>
    </xdr:to>
    <xdr:pic>
      <xdr:nvPicPr>
        <xdr:cNvPr id="10" name="Picture 11" descr="dskvlogo_alt">
          <a:extLst>
            <a:ext uri="{FF2B5EF4-FFF2-40B4-BE49-F238E27FC236}">
              <a16:creationId xmlns:a16="http://schemas.microsoft.com/office/drawing/2014/main" id="{EA2CB080-AA65-4739-A2D8-430465A1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84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133</xdr:row>
      <xdr:rowOff>9525</xdr:rowOff>
    </xdr:from>
    <xdr:to>
      <xdr:col>16</xdr:col>
      <xdr:colOff>19050</xdr:colOff>
      <xdr:row>133</xdr:row>
      <xdr:rowOff>276225</xdr:rowOff>
    </xdr:to>
    <xdr:pic>
      <xdr:nvPicPr>
        <xdr:cNvPr id="11" name="Picture 12" descr="dskvlogo_alt">
          <a:extLst>
            <a:ext uri="{FF2B5EF4-FFF2-40B4-BE49-F238E27FC236}">
              <a16:creationId xmlns:a16="http://schemas.microsoft.com/office/drawing/2014/main" id="{292737D0-6FDD-4F15-8CE7-67A98785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31784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163</xdr:row>
      <xdr:rowOff>9525</xdr:rowOff>
    </xdr:from>
    <xdr:to>
      <xdr:col>16</xdr:col>
      <xdr:colOff>19050</xdr:colOff>
      <xdr:row>163</xdr:row>
      <xdr:rowOff>276225</xdr:rowOff>
    </xdr:to>
    <xdr:pic>
      <xdr:nvPicPr>
        <xdr:cNvPr id="12" name="Picture 13" descr="dskvlogo_alt">
          <a:extLst>
            <a:ext uri="{FF2B5EF4-FFF2-40B4-BE49-F238E27FC236}">
              <a16:creationId xmlns:a16="http://schemas.microsoft.com/office/drawing/2014/main" id="{C53F8E0B-2103-4331-8C04-F609A7551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389763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9525</xdr:rowOff>
    </xdr:from>
    <xdr:to>
      <xdr:col>1</xdr:col>
      <xdr:colOff>19050</xdr:colOff>
      <xdr:row>163</xdr:row>
      <xdr:rowOff>276225</xdr:rowOff>
    </xdr:to>
    <xdr:pic>
      <xdr:nvPicPr>
        <xdr:cNvPr id="13" name="Picture 14" descr="dskvlogo_alt">
          <a:extLst>
            <a:ext uri="{FF2B5EF4-FFF2-40B4-BE49-F238E27FC236}">
              <a16:creationId xmlns:a16="http://schemas.microsoft.com/office/drawing/2014/main" id="{0C19B66B-339F-4C0C-B4E7-E1FAE338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763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9525</xdr:rowOff>
    </xdr:from>
    <xdr:to>
      <xdr:col>1</xdr:col>
      <xdr:colOff>19050</xdr:colOff>
      <xdr:row>193</xdr:row>
      <xdr:rowOff>276225</xdr:rowOff>
    </xdr:to>
    <xdr:pic>
      <xdr:nvPicPr>
        <xdr:cNvPr id="14" name="Picture 15" descr="dskvlogo_alt">
          <a:extLst>
            <a:ext uri="{FF2B5EF4-FFF2-40B4-BE49-F238E27FC236}">
              <a16:creationId xmlns:a16="http://schemas.microsoft.com/office/drawing/2014/main" id="{65271CC7-1D1A-4826-BC62-89BE43B09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676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193</xdr:row>
      <xdr:rowOff>9525</xdr:rowOff>
    </xdr:from>
    <xdr:to>
      <xdr:col>16</xdr:col>
      <xdr:colOff>19050</xdr:colOff>
      <xdr:row>193</xdr:row>
      <xdr:rowOff>276225</xdr:rowOff>
    </xdr:to>
    <xdr:pic>
      <xdr:nvPicPr>
        <xdr:cNvPr id="15" name="Picture 16" descr="dskvlogo_alt">
          <a:extLst>
            <a:ext uri="{FF2B5EF4-FFF2-40B4-BE49-F238E27FC236}">
              <a16:creationId xmlns:a16="http://schemas.microsoft.com/office/drawing/2014/main" id="{3459EE13-7A5C-4841-AEED-F811FF99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461676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223</xdr:row>
      <xdr:rowOff>9525</xdr:rowOff>
    </xdr:from>
    <xdr:to>
      <xdr:col>16</xdr:col>
      <xdr:colOff>19050</xdr:colOff>
      <xdr:row>223</xdr:row>
      <xdr:rowOff>276225</xdr:rowOff>
    </xdr:to>
    <xdr:pic>
      <xdr:nvPicPr>
        <xdr:cNvPr id="16" name="Picture 17" descr="dskvlogo_alt">
          <a:extLst>
            <a:ext uri="{FF2B5EF4-FFF2-40B4-BE49-F238E27FC236}">
              <a16:creationId xmlns:a16="http://schemas.microsoft.com/office/drawing/2014/main" id="{BC1E50C8-7D12-4BC5-8B78-42CA5177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533590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9525</xdr:rowOff>
    </xdr:from>
    <xdr:to>
      <xdr:col>1</xdr:col>
      <xdr:colOff>19050</xdr:colOff>
      <xdr:row>223</xdr:row>
      <xdr:rowOff>276225</xdr:rowOff>
    </xdr:to>
    <xdr:pic>
      <xdr:nvPicPr>
        <xdr:cNvPr id="17" name="Picture 18" descr="dskvlogo_alt">
          <a:extLst>
            <a:ext uri="{FF2B5EF4-FFF2-40B4-BE49-F238E27FC236}">
              <a16:creationId xmlns:a16="http://schemas.microsoft.com/office/drawing/2014/main" id="{AC6A6A94-CC7A-4B33-9620-61FCEA08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590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9525</xdr:rowOff>
    </xdr:from>
    <xdr:to>
      <xdr:col>1</xdr:col>
      <xdr:colOff>19050</xdr:colOff>
      <xdr:row>253</xdr:row>
      <xdr:rowOff>276225</xdr:rowOff>
    </xdr:to>
    <xdr:pic>
      <xdr:nvPicPr>
        <xdr:cNvPr id="18" name="Picture 19" descr="dskvlogo_alt">
          <a:extLst>
            <a:ext uri="{FF2B5EF4-FFF2-40B4-BE49-F238E27FC236}">
              <a16:creationId xmlns:a16="http://schemas.microsoft.com/office/drawing/2014/main" id="{4DBBCC62-0C48-4E34-8422-D4B6C581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50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253</xdr:row>
      <xdr:rowOff>9525</xdr:rowOff>
    </xdr:from>
    <xdr:to>
      <xdr:col>16</xdr:col>
      <xdr:colOff>19050</xdr:colOff>
      <xdr:row>253</xdr:row>
      <xdr:rowOff>276225</xdr:rowOff>
    </xdr:to>
    <xdr:pic>
      <xdr:nvPicPr>
        <xdr:cNvPr id="19" name="Picture 20" descr="dskvlogo_alt">
          <a:extLst>
            <a:ext uri="{FF2B5EF4-FFF2-40B4-BE49-F238E27FC236}">
              <a16:creationId xmlns:a16="http://schemas.microsoft.com/office/drawing/2014/main" id="{84D80DEB-BEB6-4553-893F-730A1CBE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60550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283</xdr:row>
      <xdr:rowOff>9525</xdr:rowOff>
    </xdr:from>
    <xdr:to>
      <xdr:col>16</xdr:col>
      <xdr:colOff>19050</xdr:colOff>
      <xdr:row>283</xdr:row>
      <xdr:rowOff>276225</xdr:rowOff>
    </xdr:to>
    <xdr:pic>
      <xdr:nvPicPr>
        <xdr:cNvPr id="20" name="Picture 21" descr="dskvlogo_alt">
          <a:extLst>
            <a:ext uri="{FF2B5EF4-FFF2-40B4-BE49-F238E27FC236}">
              <a16:creationId xmlns:a16="http://schemas.microsoft.com/office/drawing/2014/main" id="{D5616FB6-8282-4C59-A7E4-DF64C0B3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677418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9525</xdr:rowOff>
    </xdr:from>
    <xdr:to>
      <xdr:col>1</xdr:col>
      <xdr:colOff>19050</xdr:colOff>
      <xdr:row>283</xdr:row>
      <xdr:rowOff>276225</xdr:rowOff>
    </xdr:to>
    <xdr:pic>
      <xdr:nvPicPr>
        <xdr:cNvPr id="21" name="Picture 22" descr="dskvlogo_alt">
          <a:extLst>
            <a:ext uri="{FF2B5EF4-FFF2-40B4-BE49-F238E27FC236}">
              <a16:creationId xmlns:a16="http://schemas.microsoft.com/office/drawing/2014/main" id="{CDE131FC-506D-48E0-89D8-63A8631F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7418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313</xdr:row>
      <xdr:rowOff>9525</xdr:rowOff>
    </xdr:from>
    <xdr:to>
      <xdr:col>1</xdr:col>
      <xdr:colOff>19050</xdr:colOff>
      <xdr:row>313</xdr:row>
      <xdr:rowOff>276225</xdr:rowOff>
    </xdr:to>
    <xdr:pic>
      <xdr:nvPicPr>
        <xdr:cNvPr id="22" name="Picture 23" descr="dskvlogo_alt">
          <a:extLst>
            <a:ext uri="{FF2B5EF4-FFF2-40B4-BE49-F238E27FC236}">
              <a16:creationId xmlns:a16="http://schemas.microsoft.com/office/drawing/2014/main" id="{2BE5E2A3-8772-403F-B302-32C35A64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9331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313</xdr:row>
      <xdr:rowOff>9525</xdr:rowOff>
    </xdr:from>
    <xdr:to>
      <xdr:col>16</xdr:col>
      <xdr:colOff>19050</xdr:colOff>
      <xdr:row>313</xdr:row>
      <xdr:rowOff>276225</xdr:rowOff>
    </xdr:to>
    <xdr:pic>
      <xdr:nvPicPr>
        <xdr:cNvPr id="23" name="Picture 24" descr="dskvlogo_alt">
          <a:extLst>
            <a:ext uri="{FF2B5EF4-FFF2-40B4-BE49-F238E27FC236}">
              <a16:creationId xmlns:a16="http://schemas.microsoft.com/office/drawing/2014/main" id="{C8C3D0DA-A189-4AD6-A3CC-88FA4B235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749331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343</xdr:row>
      <xdr:rowOff>9525</xdr:rowOff>
    </xdr:from>
    <xdr:to>
      <xdr:col>16</xdr:col>
      <xdr:colOff>19050</xdr:colOff>
      <xdr:row>343</xdr:row>
      <xdr:rowOff>276225</xdr:rowOff>
    </xdr:to>
    <xdr:pic>
      <xdr:nvPicPr>
        <xdr:cNvPr id="24" name="Picture 25" descr="dskvlogo_alt">
          <a:extLst>
            <a:ext uri="{FF2B5EF4-FFF2-40B4-BE49-F238E27FC236}">
              <a16:creationId xmlns:a16="http://schemas.microsoft.com/office/drawing/2014/main" id="{30CD4C63-8296-4176-8150-90E96372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821245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343</xdr:row>
      <xdr:rowOff>9525</xdr:rowOff>
    </xdr:from>
    <xdr:to>
      <xdr:col>1</xdr:col>
      <xdr:colOff>19050</xdr:colOff>
      <xdr:row>343</xdr:row>
      <xdr:rowOff>276225</xdr:rowOff>
    </xdr:to>
    <xdr:pic>
      <xdr:nvPicPr>
        <xdr:cNvPr id="25" name="Picture 26" descr="dskvlogo_alt">
          <a:extLst>
            <a:ext uri="{FF2B5EF4-FFF2-40B4-BE49-F238E27FC236}">
              <a16:creationId xmlns:a16="http://schemas.microsoft.com/office/drawing/2014/main" id="{19FAD387-2FD6-47F0-94A5-DC2B7066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1245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373</xdr:row>
      <xdr:rowOff>9525</xdr:rowOff>
    </xdr:from>
    <xdr:to>
      <xdr:col>1</xdr:col>
      <xdr:colOff>19050</xdr:colOff>
      <xdr:row>373</xdr:row>
      <xdr:rowOff>276225</xdr:rowOff>
    </xdr:to>
    <xdr:pic>
      <xdr:nvPicPr>
        <xdr:cNvPr id="26" name="Picture 27" descr="dskvlogo_alt">
          <a:extLst>
            <a:ext uri="{FF2B5EF4-FFF2-40B4-BE49-F238E27FC236}">
              <a16:creationId xmlns:a16="http://schemas.microsoft.com/office/drawing/2014/main" id="{12290F5B-493B-4153-8083-AC8C362F0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315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373</xdr:row>
      <xdr:rowOff>9525</xdr:rowOff>
    </xdr:from>
    <xdr:to>
      <xdr:col>16</xdr:col>
      <xdr:colOff>19050</xdr:colOff>
      <xdr:row>373</xdr:row>
      <xdr:rowOff>276225</xdr:rowOff>
    </xdr:to>
    <xdr:pic>
      <xdr:nvPicPr>
        <xdr:cNvPr id="27" name="Picture 28" descr="dskvlogo_alt">
          <a:extLst>
            <a:ext uri="{FF2B5EF4-FFF2-40B4-BE49-F238E27FC236}">
              <a16:creationId xmlns:a16="http://schemas.microsoft.com/office/drawing/2014/main" id="{0EEA46EE-51CD-4640-B1E6-B0C7EED7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89315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403</xdr:row>
      <xdr:rowOff>9525</xdr:rowOff>
    </xdr:from>
    <xdr:to>
      <xdr:col>16</xdr:col>
      <xdr:colOff>19050</xdr:colOff>
      <xdr:row>403</xdr:row>
      <xdr:rowOff>276225</xdr:rowOff>
    </xdr:to>
    <xdr:pic>
      <xdr:nvPicPr>
        <xdr:cNvPr id="28" name="Picture 29" descr="dskvlogo_alt">
          <a:extLst>
            <a:ext uri="{FF2B5EF4-FFF2-40B4-BE49-F238E27FC236}">
              <a16:creationId xmlns:a16="http://schemas.microsoft.com/office/drawing/2014/main" id="{EA2364C6-D683-46A9-A3E0-1D4B9168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965073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403</xdr:row>
      <xdr:rowOff>9525</xdr:rowOff>
    </xdr:from>
    <xdr:to>
      <xdr:col>1</xdr:col>
      <xdr:colOff>19050</xdr:colOff>
      <xdr:row>403</xdr:row>
      <xdr:rowOff>276225</xdr:rowOff>
    </xdr:to>
    <xdr:pic>
      <xdr:nvPicPr>
        <xdr:cNvPr id="29" name="Picture 30" descr="dskvlogo_alt">
          <a:extLst>
            <a:ext uri="{FF2B5EF4-FFF2-40B4-BE49-F238E27FC236}">
              <a16:creationId xmlns:a16="http://schemas.microsoft.com/office/drawing/2014/main" id="{ECCD61CF-45BA-41BA-85E8-B1C6EE7A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5073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433</xdr:row>
      <xdr:rowOff>9525</xdr:rowOff>
    </xdr:from>
    <xdr:to>
      <xdr:col>1</xdr:col>
      <xdr:colOff>19050</xdr:colOff>
      <xdr:row>433</xdr:row>
      <xdr:rowOff>276225</xdr:rowOff>
    </xdr:to>
    <xdr:pic>
      <xdr:nvPicPr>
        <xdr:cNvPr id="30" name="Picture 31" descr="dskvlogo_alt">
          <a:extLst>
            <a:ext uri="{FF2B5EF4-FFF2-40B4-BE49-F238E27FC236}">
              <a16:creationId xmlns:a16="http://schemas.microsoft.com/office/drawing/2014/main" id="{F0EC7692-4F12-442E-977F-060EAAAE1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986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433</xdr:row>
      <xdr:rowOff>9525</xdr:rowOff>
    </xdr:from>
    <xdr:to>
      <xdr:col>16</xdr:col>
      <xdr:colOff>19050</xdr:colOff>
      <xdr:row>433</xdr:row>
      <xdr:rowOff>276225</xdr:rowOff>
    </xdr:to>
    <xdr:pic>
      <xdr:nvPicPr>
        <xdr:cNvPr id="31" name="Picture 32" descr="dskvlogo_alt">
          <a:extLst>
            <a:ext uri="{FF2B5EF4-FFF2-40B4-BE49-F238E27FC236}">
              <a16:creationId xmlns:a16="http://schemas.microsoft.com/office/drawing/2014/main" id="{1B13ABB1-4343-4AA1-B685-898A0AF2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036986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463</xdr:row>
      <xdr:rowOff>9525</xdr:rowOff>
    </xdr:from>
    <xdr:to>
      <xdr:col>16</xdr:col>
      <xdr:colOff>19050</xdr:colOff>
      <xdr:row>463</xdr:row>
      <xdr:rowOff>276225</xdr:rowOff>
    </xdr:to>
    <xdr:pic>
      <xdr:nvPicPr>
        <xdr:cNvPr id="32" name="Picture 33" descr="dskvlogo_alt">
          <a:extLst>
            <a:ext uri="{FF2B5EF4-FFF2-40B4-BE49-F238E27FC236}">
              <a16:creationId xmlns:a16="http://schemas.microsoft.com/office/drawing/2014/main" id="{363CB4DA-40BC-49AB-992E-AACAB652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108900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463</xdr:row>
      <xdr:rowOff>9525</xdr:rowOff>
    </xdr:from>
    <xdr:to>
      <xdr:col>1</xdr:col>
      <xdr:colOff>19050</xdr:colOff>
      <xdr:row>463</xdr:row>
      <xdr:rowOff>276225</xdr:rowOff>
    </xdr:to>
    <xdr:pic>
      <xdr:nvPicPr>
        <xdr:cNvPr id="33" name="Picture 34" descr="dskvlogo_alt">
          <a:extLst>
            <a:ext uri="{FF2B5EF4-FFF2-40B4-BE49-F238E27FC236}">
              <a16:creationId xmlns:a16="http://schemas.microsoft.com/office/drawing/2014/main" id="{BD846979-A8DE-4965-A1E5-7CC25619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8900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493</xdr:row>
      <xdr:rowOff>9525</xdr:rowOff>
    </xdr:from>
    <xdr:to>
      <xdr:col>1</xdr:col>
      <xdr:colOff>19050</xdr:colOff>
      <xdr:row>493</xdr:row>
      <xdr:rowOff>276225</xdr:rowOff>
    </xdr:to>
    <xdr:pic>
      <xdr:nvPicPr>
        <xdr:cNvPr id="34" name="Picture 35" descr="dskvlogo_alt">
          <a:extLst>
            <a:ext uri="{FF2B5EF4-FFF2-40B4-BE49-F238E27FC236}">
              <a16:creationId xmlns:a16="http://schemas.microsoft.com/office/drawing/2014/main" id="{C6C0164B-0BB2-41D8-8686-507954B4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81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493</xdr:row>
      <xdr:rowOff>9525</xdr:rowOff>
    </xdr:from>
    <xdr:to>
      <xdr:col>16</xdr:col>
      <xdr:colOff>19050</xdr:colOff>
      <xdr:row>493</xdr:row>
      <xdr:rowOff>276225</xdr:rowOff>
    </xdr:to>
    <xdr:pic>
      <xdr:nvPicPr>
        <xdr:cNvPr id="35" name="Picture 36" descr="dskvlogo_alt">
          <a:extLst>
            <a:ext uri="{FF2B5EF4-FFF2-40B4-BE49-F238E27FC236}">
              <a16:creationId xmlns:a16="http://schemas.microsoft.com/office/drawing/2014/main" id="{FCDC3555-2370-4059-BEC5-8E6640333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18081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523</xdr:row>
      <xdr:rowOff>9525</xdr:rowOff>
    </xdr:from>
    <xdr:to>
      <xdr:col>16</xdr:col>
      <xdr:colOff>19050</xdr:colOff>
      <xdr:row>523</xdr:row>
      <xdr:rowOff>276225</xdr:rowOff>
    </xdr:to>
    <xdr:pic>
      <xdr:nvPicPr>
        <xdr:cNvPr id="36" name="Picture 37" descr="dskvlogo_alt">
          <a:extLst>
            <a:ext uri="{FF2B5EF4-FFF2-40B4-BE49-F238E27FC236}">
              <a16:creationId xmlns:a16="http://schemas.microsoft.com/office/drawing/2014/main" id="{47E13C62-6DA6-4479-BE34-DD0B8148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252728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523</xdr:row>
      <xdr:rowOff>9525</xdr:rowOff>
    </xdr:from>
    <xdr:to>
      <xdr:col>1</xdr:col>
      <xdr:colOff>19050</xdr:colOff>
      <xdr:row>523</xdr:row>
      <xdr:rowOff>276225</xdr:rowOff>
    </xdr:to>
    <xdr:pic>
      <xdr:nvPicPr>
        <xdr:cNvPr id="37" name="Picture 38" descr="dskvlogo_alt">
          <a:extLst>
            <a:ext uri="{FF2B5EF4-FFF2-40B4-BE49-F238E27FC236}">
              <a16:creationId xmlns:a16="http://schemas.microsoft.com/office/drawing/2014/main" id="{C489A639-BFF6-4E28-970F-FDF30E316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2728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553</xdr:row>
      <xdr:rowOff>9525</xdr:rowOff>
    </xdr:from>
    <xdr:to>
      <xdr:col>1</xdr:col>
      <xdr:colOff>19050</xdr:colOff>
      <xdr:row>553</xdr:row>
      <xdr:rowOff>276225</xdr:rowOff>
    </xdr:to>
    <xdr:pic>
      <xdr:nvPicPr>
        <xdr:cNvPr id="38" name="Picture 39" descr="dskvlogo_alt">
          <a:extLst>
            <a:ext uri="{FF2B5EF4-FFF2-40B4-BE49-F238E27FC236}">
              <a16:creationId xmlns:a16="http://schemas.microsoft.com/office/drawing/2014/main" id="{346EF52D-DD9B-4FA4-BD61-8D57442E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4641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553</xdr:row>
      <xdr:rowOff>9525</xdr:rowOff>
    </xdr:from>
    <xdr:to>
      <xdr:col>16</xdr:col>
      <xdr:colOff>19050</xdr:colOff>
      <xdr:row>553</xdr:row>
      <xdr:rowOff>276225</xdr:rowOff>
    </xdr:to>
    <xdr:pic>
      <xdr:nvPicPr>
        <xdr:cNvPr id="39" name="Picture 40" descr="dskvlogo_alt">
          <a:extLst>
            <a:ext uri="{FF2B5EF4-FFF2-40B4-BE49-F238E27FC236}">
              <a16:creationId xmlns:a16="http://schemas.microsoft.com/office/drawing/2014/main" id="{C06B0C36-F900-4395-AB8E-B73222CD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324641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583</xdr:row>
      <xdr:rowOff>9525</xdr:rowOff>
    </xdr:from>
    <xdr:to>
      <xdr:col>16</xdr:col>
      <xdr:colOff>19050</xdr:colOff>
      <xdr:row>583</xdr:row>
      <xdr:rowOff>276225</xdr:rowOff>
    </xdr:to>
    <xdr:pic>
      <xdr:nvPicPr>
        <xdr:cNvPr id="40" name="Picture 41" descr="dskvlogo_alt">
          <a:extLst>
            <a:ext uri="{FF2B5EF4-FFF2-40B4-BE49-F238E27FC236}">
              <a16:creationId xmlns:a16="http://schemas.microsoft.com/office/drawing/2014/main" id="{697B8FDC-B3B2-4A12-AE29-7735E587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396555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583</xdr:row>
      <xdr:rowOff>9525</xdr:rowOff>
    </xdr:from>
    <xdr:to>
      <xdr:col>1</xdr:col>
      <xdr:colOff>19050</xdr:colOff>
      <xdr:row>583</xdr:row>
      <xdr:rowOff>276225</xdr:rowOff>
    </xdr:to>
    <xdr:pic>
      <xdr:nvPicPr>
        <xdr:cNvPr id="41" name="Picture 42" descr="dskvlogo_alt">
          <a:extLst>
            <a:ext uri="{FF2B5EF4-FFF2-40B4-BE49-F238E27FC236}">
              <a16:creationId xmlns:a16="http://schemas.microsoft.com/office/drawing/2014/main" id="{0B5C80AF-0AA0-4040-B79D-EF077D20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6555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613</xdr:row>
      <xdr:rowOff>9525</xdr:rowOff>
    </xdr:from>
    <xdr:to>
      <xdr:col>1</xdr:col>
      <xdr:colOff>19050</xdr:colOff>
      <xdr:row>613</xdr:row>
      <xdr:rowOff>276225</xdr:rowOff>
    </xdr:to>
    <xdr:pic>
      <xdr:nvPicPr>
        <xdr:cNvPr id="42" name="Picture 43" descr="dskvlogo_alt">
          <a:extLst>
            <a:ext uri="{FF2B5EF4-FFF2-40B4-BE49-F238E27FC236}">
              <a16:creationId xmlns:a16="http://schemas.microsoft.com/office/drawing/2014/main" id="{6FA32599-D4AB-4ACA-89A0-2F5CEFBF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846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613</xdr:row>
      <xdr:rowOff>9525</xdr:rowOff>
    </xdr:from>
    <xdr:to>
      <xdr:col>16</xdr:col>
      <xdr:colOff>19050</xdr:colOff>
      <xdr:row>613</xdr:row>
      <xdr:rowOff>276225</xdr:rowOff>
    </xdr:to>
    <xdr:pic>
      <xdr:nvPicPr>
        <xdr:cNvPr id="43" name="Picture 44" descr="dskvlogo_alt">
          <a:extLst>
            <a:ext uri="{FF2B5EF4-FFF2-40B4-BE49-F238E27FC236}">
              <a16:creationId xmlns:a16="http://schemas.microsoft.com/office/drawing/2014/main" id="{72413512-4213-471C-8866-C8E93135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46846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643</xdr:row>
      <xdr:rowOff>9525</xdr:rowOff>
    </xdr:from>
    <xdr:to>
      <xdr:col>16</xdr:col>
      <xdr:colOff>19050</xdr:colOff>
      <xdr:row>643</xdr:row>
      <xdr:rowOff>276225</xdr:rowOff>
    </xdr:to>
    <xdr:pic>
      <xdr:nvPicPr>
        <xdr:cNvPr id="44" name="Picture 45" descr="dskvlogo_alt">
          <a:extLst>
            <a:ext uri="{FF2B5EF4-FFF2-40B4-BE49-F238E27FC236}">
              <a16:creationId xmlns:a16="http://schemas.microsoft.com/office/drawing/2014/main" id="{5DECC4A5-73CD-47EF-8860-47A6F7FA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540383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643</xdr:row>
      <xdr:rowOff>9525</xdr:rowOff>
    </xdr:from>
    <xdr:to>
      <xdr:col>1</xdr:col>
      <xdr:colOff>19050</xdr:colOff>
      <xdr:row>643</xdr:row>
      <xdr:rowOff>276225</xdr:rowOff>
    </xdr:to>
    <xdr:pic>
      <xdr:nvPicPr>
        <xdr:cNvPr id="45" name="Picture 46" descr="dskvlogo_alt">
          <a:extLst>
            <a:ext uri="{FF2B5EF4-FFF2-40B4-BE49-F238E27FC236}">
              <a16:creationId xmlns:a16="http://schemas.microsoft.com/office/drawing/2014/main" id="{AC70A6CE-8D07-49F6-A9E5-32EF70B7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0383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673</xdr:row>
      <xdr:rowOff>9525</xdr:rowOff>
    </xdr:from>
    <xdr:to>
      <xdr:col>1</xdr:col>
      <xdr:colOff>19050</xdr:colOff>
      <xdr:row>673</xdr:row>
      <xdr:rowOff>276225</xdr:rowOff>
    </xdr:to>
    <xdr:pic>
      <xdr:nvPicPr>
        <xdr:cNvPr id="46" name="Picture 47" descr="dskvlogo_alt">
          <a:extLst>
            <a:ext uri="{FF2B5EF4-FFF2-40B4-BE49-F238E27FC236}">
              <a16:creationId xmlns:a16="http://schemas.microsoft.com/office/drawing/2014/main" id="{AFF8C956-11A8-4E38-A4BE-29FA4C6A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2296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673</xdr:row>
      <xdr:rowOff>9525</xdr:rowOff>
    </xdr:from>
    <xdr:to>
      <xdr:col>16</xdr:col>
      <xdr:colOff>19050</xdr:colOff>
      <xdr:row>673</xdr:row>
      <xdr:rowOff>276225</xdr:rowOff>
    </xdr:to>
    <xdr:pic>
      <xdr:nvPicPr>
        <xdr:cNvPr id="47" name="Picture 48" descr="dskvlogo_alt">
          <a:extLst>
            <a:ext uri="{FF2B5EF4-FFF2-40B4-BE49-F238E27FC236}">
              <a16:creationId xmlns:a16="http://schemas.microsoft.com/office/drawing/2014/main" id="{8BBD630E-285B-4027-964C-B773DB17D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612296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703</xdr:row>
      <xdr:rowOff>9525</xdr:rowOff>
    </xdr:from>
    <xdr:to>
      <xdr:col>16</xdr:col>
      <xdr:colOff>19050</xdr:colOff>
      <xdr:row>703</xdr:row>
      <xdr:rowOff>276225</xdr:rowOff>
    </xdr:to>
    <xdr:pic>
      <xdr:nvPicPr>
        <xdr:cNvPr id="48" name="Picture 49" descr="dskvlogo_alt">
          <a:extLst>
            <a:ext uri="{FF2B5EF4-FFF2-40B4-BE49-F238E27FC236}">
              <a16:creationId xmlns:a16="http://schemas.microsoft.com/office/drawing/2014/main" id="{82ACD784-7F0C-4B8B-AF35-25D5BCC3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684210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703</xdr:row>
      <xdr:rowOff>9525</xdr:rowOff>
    </xdr:from>
    <xdr:to>
      <xdr:col>1</xdr:col>
      <xdr:colOff>19050</xdr:colOff>
      <xdr:row>703</xdr:row>
      <xdr:rowOff>276225</xdr:rowOff>
    </xdr:to>
    <xdr:pic>
      <xdr:nvPicPr>
        <xdr:cNvPr id="49" name="Picture 50" descr="dskvlogo_alt">
          <a:extLst>
            <a:ext uri="{FF2B5EF4-FFF2-40B4-BE49-F238E27FC236}">
              <a16:creationId xmlns:a16="http://schemas.microsoft.com/office/drawing/2014/main" id="{1E8528C1-DFDC-4608-8357-651B7E90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210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733</xdr:row>
      <xdr:rowOff>9525</xdr:rowOff>
    </xdr:from>
    <xdr:to>
      <xdr:col>1</xdr:col>
      <xdr:colOff>19050</xdr:colOff>
      <xdr:row>733</xdr:row>
      <xdr:rowOff>276225</xdr:rowOff>
    </xdr:to>
    <xdr:pic>
      <xdr:nvPicPr>
        <xdr:cNvPr id="50" name="Picture 51" descr="dskvlogo_alt">
          <a:extLst>
            <a:ext uri="{FF2B5EF4-FFF2-40B4-BE49-F238E27FC236}">
              <a16:creationId xmlns:a16="http://schemas.microsoft.com/office/drawing/2014/main" id="{244F0DE0-FDA2-4458-8C67-81A612A3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612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733</xdr:row>
      <xdr:rowOff>9525</xdr:rowOff>
    </xdr:from>
    <xdr:to>
      <xdr:col>16</xdr:col>
      <xdr:colOff>19050</xdr:colOff>
      <xdr:row>733</xdr:row>
      <xdr:rowOff>276225</xdr:rowOff>
    </xdr:to>
    <xdr:pic>
      <xdr:nvPicPr>
        <xdr:cNvPr id="51" name="Picture 52" descr="dskvlogo_alt">
          <a:extLst>
            <a:ext uri="{FF2B5EF4-FFF2-40B4-BE49-F238E27FC236}">
              <a16:creationId xmlns:a16="http://schemas.microsoft.com/office/drawing/2014/main" id="{5D8CD5BA-A995-4281-A3DF-743CB236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75612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763</xdr:row>
      <xdr:rowOff>9525</xdr:rowOff>
    </xdr:from>
    <xdr:to>
      <xdr:col>16</xdr:col>
      <xdr:colOff>19050</xdr:colOff>
      <xdr:row>763</xdr:row>
      <xdr:rowOff>276225</xdr:rowOff>
    </xdr:to>
    <xdr:pic>
      <xdr:nvPicPr>
        <xdr:cNvPr id="52" name="Picture 53" descr="dskvlogo_alt">
          <a:extLst>
            <a:ext uri="{FF2B5EF4-FFF2-40B4-BE49-F238E27FC236}">
              <a16:creationId xmlns:a16="http://schemas.microsoft.com/office/drawing/2014/main" id="{840C9056-3480-45AD-A7C7-73B0EDC8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828038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763</xdr:row>
      <xdr:rowOff>9525</xdr:rowOff>
    </xdr:from>
    <xdr:to>
      <xdr:col>1</xdr:col>
      <xdr:colOff>19050</xdr:colOff>
      <xdr:row>763</xdr:row>
      <xdr:rowOff>276225</xdr:rowOff>
    </xdr:to>
    <xdr:pic>
      <xdr:nvPicPr>
        <xdr:cNvPr id="53" name="Picture 54" descr="dskvlogo_alt">
          <a:extLst>
            <a:ext uri="{FF2B5EF4-FFF2-40B4-BE49-F238E27FC236}">
              <a16:creationId xmlns:a16="http://schemas.microsoft.com/office/drawing/2014/main" id="{8606BD30-02DD-41ED-9E2D-A335EA9A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038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793</xdr:row>
      <xdr:rowOff>9525</xdr:rowOff>
    </xdr:from>
    <xdr:to>
      <xdr:col>1</xdr:col>
      <xdr:colOff>19050</xdr:colOff>
      <xdr:row>793</xdr:row>
      <xdr:rowOff>276225</xdr:rowOff>
    </xdr:to>
    <xdr:pic>
      <xdr:nvPicPr>
        <xdr:cNvPr id="54" name="Picture 55" descr="dskvlogo_alt">
          <a:extLst>
            <a:ext uri="{FF2B5EF4-FFF2-40B4-BE49-F238E27FC236}">
              <a16:creationId xmlns:a16="http://schemas.microsoft.com/office/drawing/2014/main" id="{C0B31B0C-87AB-45AA-9917-9CD1336A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9951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793</xdr:row>
      <xdr:rowOff>9525</xdr:rowOff>
    </xdr:from>
    <xdr:to>
      <xdr:col>16</xdr:col>
      <xdr:colOff>19050</xdr:colOff>
      <xdr:row>793</xdr:row>
      <xdr:rowOff>276225</xdr:rowOff>
    </xdr:to>
    <xdr:pic>
      <xdr:nvPicPr>
        <xdr:cNvPr id="55" name="Picture 56" descr="dskvlogo_alt">
          <a:extLst>
            <a:ext uri="{FF2B5EF4-FFF2-40B4-BE49-F238E27FC236}">
              <a16:creationId xmlns:a16="http://schemas.microsoft.com/office/drawing/2014/main" id="{0F173E97-1C80-42ED-804C-8B8B7F1C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899951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823</xdr:row>
      <xdr:rowOff>9525</xdr:rowOff>
    </xdr:from>
    <xdr:to>
      <xdr:col>16</xdr:col>
      <xdr:colOff>19050</xdr:colOff>
      <xdr:row>823</xdr:row>
      <xdr:rowOff>276225</xdr:rowOff>
    </xdr:to>
    <xdr:pic>
      <xdr:nvPicPr>
        <xdr:cNvPr id="56" name="Picture 57" descr="dskvlogo_alt">
          <a:extLst>
            <a:ext uri="{FF2B5EF4-FFF2-40B4-BE49-F238E27FC236}">
              <a16:creationId xmlns:a16="http://schemas.microsoft.com/office/drawing/2014/main" id="{5AB39C85-BE43-4840-8056-650FC13E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971865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823</xdr:row>
      <xdr:rowOff>9525</xdr:rowOff>
    </xdr:from>
    <xdr:to>
      <xdr:col>1</xdr:col>
      <xdr:colOff>19050</xdr:colOff>
      <xdr:row>823</xdr:row>
      <xdr:rowOff>276225</xdr:rowOff>
    </xdr:to>
    <xdr:pic>
      <xdr:nvPicPr>
        <xdr:cNvPr id="57" name="Picture 58" descr="dskvlogo_alt">
          <a:extLst>
            <a:ext uri="{FF2B5EF4-FFF2-40B4-BE49-F238E27FC236}">
              <a16:creationId xmlns:a16="http://schemas.microsoft.com/office/drawing/2014/main" id="{9BCA291C-5EB9-4CF9-9070-F47F6665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865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853</xdr:row>
      <xdr:rowOff>9525</xdr:rowOff>
    </xdr:from>
    <xdr:to>
      <xdr:col>1</xdr:col>
      <xdr:colOff>19050</xdr:colOff>
      <xdr:row>853</xdr:row>
      <xdr:rowOff>276225</xdr:rowOff>
    </xdr:to>
    <xdr:pic>
      <xdr:nvPicPr>
        <xdr:cNvPr id="58" name="Picture 59" descr="dskvlogo_alt">
          <a:extLst>
            <a:ext uri="{FF2B5EF4-FFF2-40B4-BE49-F238E27FC236}">
              <a16:creationId xmlns:a16="http://schemas.microsoft.com/office/drawing/2014/main" id="{3C9C21F2-A60F-4A9A-A030-9846BFE5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377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853</xdr:row>
      <xdr:rowOff>9525</xdr:rowOff>
    </xdr:from>
    <xdr:to>
      <xdr:col>16</xdr:col>
      <xdr:colOff>19050</xdr:colOff>
      <xdr:row>853</xdr:row>
      <xdr:rowOff>276225</xdr:rowOff>
    </xdr:to>
    <xdr:pic>
      <xdr:nvPicPr>
        <xdr:cNvPr id="59" name="Picture 60" descr="dskvlogo_alt">
          <a:extLst>
            <a:ext uri="{FF2B5EF4-FFF2-40B4-BE49-F238E27FC236}">
              <a16:creationId xmlns:a16="http://schemas.microsoft.com/office/drawing/2014/main" id="{A0E0C905-C82E-4C8A-90B2-F4F286A1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204377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883</xdr:row>
      <xdr:rowOff>9525</xdr:rowOff>
    </xdr:from>
    <xdr:to>
      <xdr:col>16</xdr:col>
      <xdr:colOff>19050</xdr:colOff>
      <xdr:row>883</xdr:row>
      <xdr:rowOff>276225</xdr:rowOff>
    </xdr:to>
    <xdr:pic>
      <xdr:nvPicPr>
        <xdr:cNvPr id="60" name="Picture 61" descr="dskvlogo_alt">
          <a:extLst>
            <a:ext uri="{FF2B5EF4-FFF2-40B4-BE49-F238E27FC236}">
              <a16:creationId xmlns:a16="http://schemas.microsoft.com/office/drawing/2014/main" id="{A53F995B-0164-4B9E-B7EC-4B0DE193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2115693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883</xdr:row>
      <xdr:rowOff>9525</xdr:rowOff>
    </xdr:from>
    <xdr:to>
      <xdr:col>1</xdr:col>
      <xdr:colOff>19050</xdr:colOff>
      <xdr:row>883</xdr:row>
      <xdr:rowOff>276225</xdr:rowOff>
    </xdr:to>
    <xdr:pic>
      <xdr:nvPicPr>
        <xdr:cNvPr id="61" name="Picture 62" descr="dskvlogo_alt">
          <a:extLst>
            <a:ext uri="{FF2B5EF4-FFF2-40B4-BE49-F238E27FC236}">
              <a16:creationId xmlns:a16="http://schemas.microsoft.com/office/drawing/2014/main" id="{E2DC52FB-4762-4862-B8D7-AA562F4E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5693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913</xdr:row>
      <xdr:rowOff>9525</xdr:rowOff>
    </xdr:from>
    <xdr:to>
      <xdr:col>1</xdr:col>
      <xdr:colOff>19050</xdr:colOff>
      <xdr:row>913</xdr:row>
      <xdr:rowOff>276225</xdr:rowOff>
    </xdr:to>
    <xdr:pic>
      <xdr:nvPicPr>
        <xdr:cNvPr id="62" name="Picture 63" descr="dskvlogo_alt">
          <a:extLst>
            <a:ext uri="{FF2B5EF4-FFF2-40B4-BE49-F238E27FC236}">
              <a16:creationId xmlns:a16="http://schemas.microsoft.com/office/drawing/2014/main" id="{EEF22D4C-9D79-4548-98CB-2225796D0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7606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913</xdr:row>
      <xdr:rowOff>9525</xdr:rowOff>
    </xdr:from>
    <xdr:to>
      <xdr:col>16</xdr:col>
      <xdr:colOff>19050</xdr:colOff>
      <xdr:row>913</xdr:row>
      <xdr:rowOff>276225</xdr:rowOff>
    </xdr:to>
    <xdr:pic>
      <xdr:nvPicPr>
        <xdr:cNvPr id="63" name="Picture 64" descr="dskvlogo_alt">
          <a:extLst>
            <a:ext uri="{FF2B5EF4-FFF2-40B4-BE49-F238E27FC236}">
              <a16:creationId xmlns:a16="http://schemas.microsoft.com/office/drawing/2014/main" id="{AE69A805-2F48-4815-B045-0D6BDCDA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2187606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943</xdr:row>
      <xdr:rowOff>9525</xdr:rowOff>
    </xdr:from>
    <xdr:to>
      <xdr:col>16</xdr:col>
      <xdr:colOff>19050</xdr:colOff>
      <xdr:row>943</xdr:row>
      <xdr:rowOff>276225</xdr:rowOff>
    </xdr:to>
    <xdr:pic>
      <xdr:nvPicPr>
        <xdr:cNvPr id="64" name="Picture 65" descr="dskvlogo_alt">
          <a:extLst>
            <a:ext uri="{FF2B5EF4-FFF2-40B4-BE49-F238E27FC236}">
              <a16:creationId xmlns:a16="http://schemas.microsoft.com/office/drawing/2014/main" id="{3ADAFFF8-9969-4082-9D77-106603E1D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2259520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943</xdr:row>
      <xdr:rowOff>9525</xdr:rowOff>
    </xdr:from>
    <xdr:to>
      <xdr:col>1</xdr:col>
      <xdr:colOff>19050</xdr:colOff>
      <xdr:row>943</xdr:row>
      <xdr:rowOff>276225</xdr:rowOff>
    </xdr:to>
    <xdr:pic>
      <xdr:nvPicPr>
        <xdr:cNvPr id="65" name="Picture 66" descr="dskvlogo_alt">
          <a:extLst>
            <a:ext uri="{FF2B5EF4-FFF2-40B4-BE49-F238E27FC236}">
              <a16:creationId xmlns:a16="http://schemas.microsoft.com/office/drawing/2014/main" id="{7145A65B-E4E6-4825-B070-A7352B77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9520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9525</xdr:rowOff>
    </xdr:from>
    <xdr:to>
      <xdr:col>16</xdr:col>
      <xdr:colOff>19050</xdr:colOff>
      <xdr:row>0</xdr:row>
      <xdr:rowOff>276225</xdr:rowOff>
    </xdr:to>
    <xdr:pic>
      <xdr:nvPicPr>
        <xdr:cNvPr id="16384" name="Picture 2" descr="dskvlogo_alt">
          <a:extLst>
            <a:ext uri="{FF2B5EF4-FFF2-40B4-BE49-F238E27FC236}">
              <a16:creationId xmlns:a16="http://schemas.microsoft.com/office/drawing/2014/main" id="{76945976-83FF-4F32-8597-5DEDBA7D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276225</xdr:rowOff>
    </xdr:to>
    <xdr:pic>
      <xdr:nvPicPr>
        <xdr:cNvPr id="16385" name="Picture 3" descr="dskvlogo_alt">
          <a:extLst>
            <a:ext uri="{FF2B5EF4-FFF2-40B4-BE49-F238E27FC236}">
              <a16:creationId xmlns:a16="http://schemas.microsoft.com/office/drawing/2014/main" id="{B2F787FE-1976-4972-ABD5-4178277A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17</xdr:row>
      <xdr:rowOff>19050</xdr:rowOff>
    </xdr:from>
    <xdr:to>
      <xdr:col>16</xdr:col>
      <xdr:colOff>19050</xdr:colOff>
      <xdr:row>17</xdr:row>
      <xdr:rowOff>285750</xdr:rowOff>
    </xdr:to>
    <xdr:pic>
      <xdr:nvPicPr>
        <xdr:cNvPr id="16386" name="Picture 4" descr="dskvlogo_alt">
          <a:extLst>
            <a:ext uri="{FF2B5EF4-FFF2-40B4-BE49-F238E27FC236}">
              <a16:creationId xmlns:a16="http://schemas.microsoft.com/office/drawing/2014/main" id="{B73F9A46-B03B-4986-AEDC-8EC7A850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39052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1</xdr:col>
      <xdr:colOff>19050</xdr:colOff>
      <xdr:row>17</xdr:row>
      <xdr:rowOff>276225</xdr:rowOff>
    </xdr:to>
    <xdr:pic>
      <xdr:nvPicPr>
        <xdr:cNvPr id="16387" name="Picture 5" descr="dskvlogo_alt">
          <a:extLst>
            <a:ext uri="{FF2B5EF4-FFF2-40B4-BE49-F238E27FC236}">
              <a16:creationId xmlns:a16="http://schemas.microsoft.com/office/drawing/2014/main" id="{8ECD1DBC-6793-46CD-9DB0-4806722C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57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400050</xdr:colOff>
      <xdr:row>32</xdr:row>
      <xdr:rowOff>9525</xdr:rowOff>
    </xdr:from>
    <xdr:to>
      <xdr:col>16</xdr:col>
      <xdr:colOff>9525</xdr:colOff>
      <xdr:row>33</xdr:row>
      <xdr:rowOff>238125</xdr:rowOff>
    </xdr:to>
    <xdr:pic>
      <xdr:nvPicPr>
        <xdr:cNvPr id="16388" name="Picture 22" descr="dskvlogo_alt">
          <a:extLst>
            <a:ext uri="{FF2B5EF4-FFF2-40B4-BE49-F238E27FC236}">
              <a16:creationId xmlns:a16="http://schemas.microsoft.com/office/drawing/2014/main" id="{4D7354FF-53DA-4E2C-83BD-FF31E1C1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74009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1</xdr:col>
      <xdr:colOff>9525</xdr:colOff>
      <xdr:row>33</xdr:row>
      <xdr:rowOff>276225</xdr:rowOff>
    </xdr:to>
    <xdr:pic>
      <xdr:nvPicPr>
        <xdr:cNvPr id="16389" name="Picture 23" descr="dskvlogo_alt">
          <a:extLst>
            <a:ext uri="{FF2B5EF4-FFF2-40B4-BE49-F238E27FC236}">
              <a16:creationId xmlns:a16="http://schemas.microsoft.com/office/drawing/2014/main" id="{1392462E-77EB-45DC-B50F-5C910709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39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50</xdr:row>
      <xdr:rowOff>19050</xdr:rowOff>
    </xdr:from>
    <xdr:to>
      <xdr:col>16</xdr:col>
      <xdr:colOff>9525</xdr:colOff>
      <xdr:row>50</xdr:row>
      <xdr:rowOff>285750</xdr:rowOff>
    </xdr:to>
    <xdr:pic>
      <xdr:nvPicPr>
        <xdr:cNvPr id="16390" name="Picture 24" descr="dskvlogo_alt">
          <a:extLst>
            <a:ext uri="{FF2B5EF4-FFF2-40B4-BE49-F238E27FC236}">
              <a16:creationId xmlns:a16="http://schemas.microsoft.com/office/drawing/2014/main" id="{9C7E0B8D-A6AE-4A39-B861-7ED57F91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13347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9525</xdr:rowOff>
    </xdr:from>
    <xdr:to>
      <xdr:col>1</xdr:col>
      <xdr:colOff>9525</xdr:colOff>
      <xdr:row>50</xdr:row>
      <xdr:rowOff>276225</xdr:rowOff>
    </xdr:to>
    <xdr:pic>
      <xdr:nvPicPr>
        <xdr:cNvPr id="16391" name="Picture 25" descr="dskvlogo_alt">
          <a:extLst>
            <a:ext uri="{FF2B5EF4-FFF2-40B4-BE49-F238E27FC236}">
              <a16:creationId xmlns:a16="http://schemas.microsoft.com/office/drawing/2014/main" id="{A8B4E753-87BF-4982-80EE-62D449B8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252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66</xdr:row>
      <xdr:rowOff>9525</xdr:rowOff>
    </xdr:from>
    <xdr:to>
      <xdr:col>16</xdr:col>
      <xdr:colOff>9525</xdr:colOff>
      <xdr:row>66</xdr:row>
      <xdr:rowOff>276225</xdr:rowOff>
    </xdr:to>
    <xdr:pic>
      <xdr:nvPicPr>
        <xdr:cNvPr id="16392" name="Picture 28" descr="dskvlogo_alt">
          <a:extLst>
            <a:ext uri="{FF2B5EF4-FFF2-40B4-BE49-F238E27FC236}">
              <a16:creationId xmlns:a16="http://schemas.microsoft.com/office/drawing/2014/main" id="{E857B002-DA7C-4153-B10F-2BE7DCC2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4868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66</xdr:row>
      <xdr:rowOff>9525</xdr:rowOff>
    </xdr:from>
    <xdr:to>
      <xdr:col>1</xdr:col>
      <xdr:colOff>9525</xdr:colOff>
      <xdr:row>66</xdr:row>
      <xdr:rowOff>276225</xdr:rowOff>
    </xdr:to>
    <xdr:pic>
      <xdr:nvPicPr>
        <xdr:cNvPr id="16393" name="Picture 29" descr="dskvlogo_alt">
          <a:extLst>
            <a:ext uri="{FF2B5EF4-FFF2-40B4-BE49-F238E27FC236}">
              <a16:creationId xmlns:a16="http://schemas.microsoft.com/office/drawing/2014/main" id="{29E2C624-E47D-4BE3-882B-8A9D56B3B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68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83</xdr:row>
      <xdr:rowOff>19050</xdr:rowOff>
    </xdr:from>
    <xdr:to>
      <xdr:col>16</xdr:col>
      <xdr:colOff>9525</xdr:colOff>
      <xdr:row>83</xdr:row>
      <xdr:rowOff>285750</xdr:rowOff>
    </xdr:to>
    <xdr:pic>
      <xdr:nvPicPr>
        <xdr:cNvPr id="16394" name="Picture 30" descr="dskvlogo_alt">
          <a:extLst>
            <a:ext uri="{FF2B5EF4-FFF2-40B4-BE49-F238E27FC236}">
              <a16:creationId xmlns:a16="http://schemas.microsoft.com/office/drawing/2014/main" id="{1A3A36D2-1D17-43DE-9934-C4171C28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87642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83</xdr:row>
      <xdr:rowOff>9525</xdr:rowOff>
    </xdr:from>
    <xdr:to>
      <xdr:col>1</xdr:col>
      <xdr:colOff>9525</xdr:colOff>
      <xdr:row>83</xdr:row>
      <xdr:rowOff>276225</xdr:rowOff>
    </xdr:to>
    <xdr:pic>
      <xdr:nvPicPr>
        <xdr:cNvPr id="16395" name="Picture 31" descr="dskvlogo_alt">
          <a:extLst>
            <a:ext uri="{FF2B5EF4-FFF2-40B4-BE49-F238E27FC236}">
              <a16:creationId xmlns:a16="http://schemas.microsoft.com/office/drawing/2014/main" id="{3654F1E4-98F4-4E73-974E-276DC3CA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547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99</xdr:row>
      <xdr:rowOff>9525</xdr:rowOff>
    </xdr:from>
    <xdr:to>
      <xdr:col>16</xdr:col>
      <xdr:colOff>9525</xdr:colOff>
      <xdr:row>99</xdr:row>
      <xdr:rowOff>276225</xdr:rowOff>
    </xdr:to>
    <xdr:pic>
      <xdr:nvPicPr>
        <xdr:cNvPr id="16396" name="Picture 34" descr="dskvlogo_alt">
          <a:extLst>
            <a:ext uri="{FF2B5EF4-FFF2-40B4-BE49-F238E27FC236}">
              <a16:creationId xmlns:a16="http://schemas.microsoft.com/office/drawing/2014/main" id="{9BDB9F92-81B5-423F-9211-C061D48D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2298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99</xdr:row>
      <xdr:rowOff>9525</xdr:rowOff>
    </xdr:from>
    <xdr:to>
      <xdr:col>1</xdr:col>
      <xdr:colOff>9525</xdr:colOff>
      <xdr:row>99</xdr:row>
      <xdr:rowOff>276225</xdr:rowOff>
    </xdr:to>
    <xdr:pic>
      <xdr:nvPicPr>
        <xdr:cNvPr id="16397" name="Picture 35" descr="dskvlogo_alt">
          <a:extLst>
            <a:ext uri="{FF2B5EF4-FFF2-40B4-BE49-F238E27FC236}">
              <a16:creationId xmlns:a16="http://schemas.microsoft.com/office/drawing/2014/main" id="{9B71231E-D33F-4714-AFB1-E5B392AF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98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116</xdr:row>
      <xdr:rowOff>19050</xdr:rowOff>
    </xdr:from>
    <xdr:to>
      <xdr:col>16</xdr:col>
      <xdr:colOff>9525</xdr:colOff>
      <xdr:row>116</xdr:row>
      <xdr:rowOff>285750</xdr:rowOff>
    </xdr:to>
    <xdr:pic>
      <xdr:nvPicPr>
        <xdr:cNvPr id="16398" name="Picture 36" descr="dskvlogo_alt">
          <a:extLst>
            <a:ext uri="{FF2B5EF4-FFF2-40B4-BE49-F238E27FC236}">
              <a16:creationId xmlns:a16="http://schemas.microsoft.com/office/drawing/2014/main" id="{B4B3C93F-F914-4141-974B-810BF6C3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61937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9525</xdr:rowOff>
    </xdr:from>
    <xdr:to>
      <xdr:col>1</xdr:col>
      <xdr:colOff>9525</xdr:colOff>
      <xdr:row>116</xdr:row>
      <xdr:rowOff>276225</xdr:rowOff>
    </xdr:to>
    <xdr:pic>
      <xdr:nvPicPr>
        <xdr:cNvPr id="16399" name="Picture 37" descr="dskvlogo_alt">
          <a:extLst>
            <a:ext uri="{FF2B5EF4-FFF2-40B4-BE49-F238E27FC236}">
              <a16:creationId xmlns:a16="http://schemas.microsoft.com/office/drawing/2014/main" id="{DCA675DE-FA64-4639-9348-A2C226E5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842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132</xdr:row>
      <xdr:rowOff>9525</xdr:rowOff>
    </xdr:from>
    <xdr:to>
      <xdr:col>16</xdr:col>
      <xdr:colOff>9525</xdr:colOff>
      <xdr:row>132</xdr:row>
      <xdr:rowOff>276225</xdr:rowOff>
    </xdr:to>
    <xdr:pic>
      <xdr:nvPicPr>
        <xdr:cNvPr id="16400" name="Picture 40" descr="dskvlogo_alt">
          <a:extLst>
            <a:ext uri="{FF2B5EF4-FFF2-40B4-BE49-F238E27FC236}">
              <a16:creationId xmlns:a16="http://schemas.microsoft.com/office/drawing/2014/main" id="{51FCE6E7-CAE1-48CB-BF8E-859B578C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9727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9525</xdr:rowOff>
    </xdr:from>
    <xdr:to>
      <xdr:col>1</xdr:col>
      <xdr:colOff>9525</xdr:colOff>
      <xdr:row>132</xdr:row>
      <xdr:rowOff>276225</xdr:rowOff>
    </xdr:to>
    <xdr:pic>
      <xdr:nvPicPr>
        <xdr:cNvPr id="16401" name="Picture 41" descr="dskvlogo_alt">
          <a:extLst>
            <a:ext uri="{FF2B5EF4-FFF2-40B4-BE49-F238E27FC236}">
              <a16:creationId xmlns:a16="http://schemas.microsoft.com/office/drawing/2014/main" id="{93BDAE9B-06D1-4346-866C-8EB581B3D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27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149</xdr:row>
      <xdr:rowOff>19050</xdr:rowOff>
    </xdr:from>
    <xdr:to>
      <xdr:col>16</xdr:col>
      <xdr:colOff>9525</xdr:colOff>
      <xdr:row>149</xdr:row>
      <xdr:rowOff>285750</xdr:rowOff>
    </xdr:to>
    <xdr:pic>
      <xdr:nvPicPr>
        <xdr:cNvPr id="16402" name="Picture 42" descr="dskvlogo_alt">
          <a:extLst>
            <a:ext uri="{FF2B5EF4-FFF2-40B4-BE49-F238E27FC236}">
              <a16:creationId xmlns:a16="http://schemas.microsoft.com/office/drawing/2014/main" id="{1F8251B5-26D2-476F-A1AA-7494E680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336232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9525</xdr:rowOff>
    </xdr:from>
    <xdr:to>
      <xdr:col>1</xdr:col>
      <xdr:colOff>9525</xdr:colOff>
      <xdr:row>149</xdr:row>
      <xdr:rowOff>276225</xdr:rowOff>
    </xdr:to>
    <xdr:pic>
      <xdr:nvPicPr>
        <xdr:cNvPr id="16403" name="Picture 43" descr="dskvlogo_alt">
          <a:extLst>
            <a:ext uri="{FF2B5EF4-FFF2-40B4-BE49-F238E27FC236}">
              <a16:creationId xmlns:a16="http://schemas.microsoft.com/office/drawing/2014/main" id="{C6E78680-1731-4CD2-8152-DCF4CBAF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137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165</xdr:row>
      <xdr:rowOff>9525</xdr:rowOff>
    </xdr:from>
    <xdr:to>
      <xdr:col>16</xdr:col>
      <xdr:colOff>9525</xdr:colOff>
      <xdr:row>165</xdr:row>
      <xdr:rowOff>276225</xdr:rowOff>
    </xdr:to>
    <xdr:pic>
      <xdr:nvPicPr>
        <xdr:cNvPr id="16404" name="Picture 46" descr="dskvlogo_alt">
          <a:extLst>
            <a:ext uri="{FF2B5EF4-FFF2-40B4-BE49-F238E27FC236}">
              <a16:creationId xmlns:a16="http://schemas.microsoft.com/office/drawing/2014/main" id="{F7D3E0DD-8CD3-41E4-8E32-6E955E95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37157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9525</xdr:rowOff>
    </xdr:from>
    <xdr:to>
      <xdr:col>1</xdr:col>
      <xdr:colOff>9525</xdr:colOff>
      <xdr:row>165</xdr:row>
      <xdr:rowOff>276225</xdr:rowOff>
    </xdr:to>
    <xdr:pic>
      <xdr:nvPicPr>
        <xdr:cNvPr id="16405" name="Picture 47" descr="dskvlogo_alt">
          <a:extLst>
            <a:ext uri="{FF2B5EF4-FFF2-40B4-BE49-F238E27FC236}">
              <a16:creationId xmlns:a16="http://schemas.microsoft.com/office/drawing/2014/main" id="{39AB3339-6757-4ABB-A3A5-0534BEA3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57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182</xdr:row>
      <xdr:rowOff>19050</xdr:rowOff>
    </xdr:from>
    <xdr:to>
      <xdr:col>16</xdr:col>
      <xdr:colOff>9525</xdr:colOff>
      <xdr:row>182</xdr:row>
      <xdr:rowOff>285750</xdr:rowOff>
    </xdr:to>
    <xdr:pic>
      <xdr:nvPicPr>
        <xdr:cNvPr id="16406" name="Picture 48" descr="dskvlogo_alt">
          <a:extLst>
            <a:ext uri="{FF2B5EF4-FFF2-40B4-BE49-F238E27FC236}">
              <a16:creationId xmlns:a16="http://schemas.microsoft.com/office/drawing/2014/main" id="{B5807531-365C-43AA-9BF0-218C93F92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410527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9525</xdr:rowOff>
    </xdr:from>
    <xdr:to>
      <xdr:col>1</xdr:col>
      <xdr:colOff>9525</xdr:colOff>
      <xdr:row>182</xdr:row>
      <xdr:rowOff>276225</xdr:rowOff>
    </xdr:to>
    <xdr:pic>
      <xdr:nvPicPr>
        <xdr:cNvPr id="16407" name="Picture 49" descr="dskvlogo_alt">
          <a:extLst>
            <a:ext uri="{FF2B5EF4-FFF2-40B4-BE49-F238E27FC236}">
              <a16:creationId xmlns:a16="http://schemas.microsoft.com/office/drawing/2014/main" id="{01CCB30D-85D9-4E26-8C18-7E95A96F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432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198</xdr:row>
      <xdr:rowOff>9525</xdr:rowOff>
    </xdr:from>
    <xdr:to>
      <xdr:col>16</xdr:col>
      <xdr:colOff>9525</xdr:colOff>
      <xdr:row>198</xdr:row>
      <xdr:rowOff>276225</xdr:rowOff>
    </xdr:to>
    <xdr:pic>
      <xdr:nvPicPr>
        <xdr:cNvPr id="16408" name="Picture 52" descr="dskvlogo_alt">
          <a:extLst>
            <a:ext uri="{FF2B5EF4-FFF2-40B4-BE49-F238E27FC236}">
              <a16:creationId xmlns:a16="http://schemas.microsoft.com/office/drawing/2014/main" id="{07620768-525E-4707-864C-C3951768B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44586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9525</xdr:rowOff>
    </xdr:from>
    <xdr:to>
      <xdr:col>1</xdr:col>
      <xdr:colOff>9525</xdr:colOff>
      <xdr:row>198</xdr:row>
      <xdr:rowOff>276225</xdr:rowOff>
    </xdr:to>
    <xdr:pic>
      <xdr:nvPicPr>
        <xdr:cNvPr id="16409" name="Picture 53" descr="dskvlogo_alt">
          <a:extLst>
            <a:ext uri="{FF2B5EF4-FFF2-40B4-BE49-F238E27FC236}">
              <a16:creationId xmlns:a16="http://schemas.microsoft.com/office/drawing/2014/main" id="{198A4CEB-D3A2-4FDD-BD82-AC7DFD502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86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215</xdr:row>
      <xdr:rowOff>19050</xdr:rowOff>
    </xdr:from>
    <xdr:to>
      <xdr:col>16</xdr:col>
      <xdr:colOff>9525</xdr:colOff>
      <xdr:row>215</xdr:row>
      <xdr:rowOff>285750</xdr:rowOff>
    </xdr:to>
    <xdr:pic>
      <xdr:nvPicPr>
        <xdr:cNvPr id="16410" name="Picture 54" descr="dskvlogo_alt">
          <a:extLst>
            <a:ext uri="{FF2B5EF4-FFF2-40B4-BE49-F238E27FC236}">
              <a16:creationId xmlns:a16="http://schemas.microsoft.com/office/drawing/2014/main" id="{5F528DB7-F5ED-4D0B-BB2C-E0669DD7E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484822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9525</xdr:rowOff>
    </xdr:from>
    <xdr:to>
      <xdr:col>1</xdr:col>
      <xdr:colOff>9525</xdr:colOff>
      <xdr:row>215</xdr:row>
      <xdr:rowOff>276225</xdr:rowOff>
    </xdr:to>
    <xdr:pic>
      <xdr:nvPicPr>
        <xdr:cNvPr id="16411" name="Picture 55" descr="dskvlogo_alt">
          <a:extLst>
            <a:ext uri="{FF2B5EF4-FFF2-40B4-BE49-F238E27FC236}">
              <a16:creationId xmlns:a16="http://schemas.microsoft.com/office/drawing/2014/main" id="{EC4BF2C8-5CB6-453C-8013-F0CE8B758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727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231</xdr:row>
      <xdr:rowOff>9525</xdr:rowOff>
    </xdr:from>
    <xdr:to>
      <xdr:col>16</xdr:col>
      <xdr:colOff>9525</xdr:colOff>
      <xdr:row>231</xdr:row>
      <xdr:rowOff>276225</xdr:rowOff>
    </xdr:to>
    <xdr:pic>
      <xdr:nvPicPr>
        <xdr:cNvPr id="16412" name="Picture 58" descr="dskvlogo_alt">
          <a:extLst>
            <a:ext uri="{FF2B5EF4-FFF2-40B4-BE49-F238E27FC236}">
              <a16:creationId xmlns:a16="http://schemas.microsoft.com/office/drawing/2014/main" id="{C84F4CAE-631F-4D90-BD62-CD205088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2016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9525</xdr:rowOff>
    </xdr:from>
    <xdr:to>
      <xdr:col>1</xdr:col>
      <xdr:colOff>9525</xdr:colOff>
      <xdr:row>231</xdr:row>
      <xdr:rowOff>276225</xdr:rowOff>
    </xdr:to>
    <xdr:pic>
      <xdr:nvPicPr>
        <xdr:cNvPr id="16413" name="Picture 59" descr="dskvlogo_alt">
          <a:extLst>
            <a:ext uri="{FF2B5EF4-FFF2-40B4-BE49-F238E27FC236}">
              <a16:creationId xmlns:a16="http://schemas.microsoft.com/office/drawing/2014/main" id="{474793DB-E543-4B36-A546-1C4AF662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16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248</xdr:row>
      <xdr:rowOff>19050</xdr:rowOff>
    </xdr:from>
    <xdr:to>
      <xdr:col>16</xdr:col>
      <xdr:colOff>9525</xdr:colOff>
      <xdr:row>248</xdr:row>
      <xdr:rowOff>285750</xdr:rowOff>
    </xdr:to>
    <xdr:pic>
      <xdr:nvPicPr>
        <xdr:cNvPr id="16414" name="Picture 60" descr="dskvlogo_alt">
          <a:extLst>
            <a:ext uri="{FF2B5EF4-FFF2-40B4-BE49-F238E27FC236}">
              <a16:creationId xmlns:a16="http://schemas.microsoft.com/office/drawing/2014/main" id="{D51B2EAC-65AF-4AB9-8EED-79B50905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59117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9525</xdr:rowOff>
    </xdr:from>
    <xdr:to>
      <xdr:col>1</xdr:col>
      <xdr:colOff>9525</xdr:colOff>
      <xdr:row>248</xdr:row>
      <xdr:rowOff>276225</xdr:rowOff>
    </xdr:to>
    <xdr:pic>
      <xdr:nvPicPr>
        <xdr:cNvPr id="16415" name="Picture 61" descr="dskvlogo_alt">
          <a:extLst>
            <a:ext uri="{FF2B5EF4-FFF2-40B4-BE49-F238E27FC236}">
              <a16:creationId xmlns:a16="http://schemas.microsoft.com/office/drawing/2014/main" id="{3A59F753-2B5F-48E7-AC42-0CE91B31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022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264</xdr:row>
      <xdr:rowOff>9525</xdr:rowOff>
    </xdr:from>
    <xdr:to>
      <xdr:col>16</xdr:col>
      <xdr:colOff>9525</xdr:colOff>
      <xdr:row>264</xdr:row>
      <xdr:rowOff>276225</xdr:rowOff>
    </xdr:to>
    <xdr:pic>
      <xdr:nvPicPr>
        <xdr:cNvPr id="16416" name="Picture 64" descr="dskvlogo_alt">
          <a:extLst>
            <a:ext uri="{FF2B5EF4-FFF2-40B4-BE49-F238E27FC236}">
              <a16:creationId xmlns:a16="http://schemas.microsoft.com/office/drawing/2014/main" id="{34307AAC-F6B8-4980-B480-8A62BACA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9445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9525</xdr:rowOff>
    </xdr:from>
    <xdr:to>
      <xdr:col>1</xdr:col>
      <xdr:colOff>9525</xdr:colOff>
      <xdr:row>264</xdr:row>
      <xdr:rowOff>276225</xdr:rowOff>
    </xdr:to>
    <xdr:pic>
      <xdr:nvPicPr>
        <xdr:cNvPr id="16417" name="Picture 65" descr="dskvlogo_alt">
          <a:extLst>
            <a:ext uri="{FF2B5EF4-FFF2-40B4-BE49-F238E27FC236}">
              <a16:creationId xmlns:a16="http://schemas.microsoft.com/office/drawing/2014/main" id="{76F4FAB0-3B68-4A1B-BECD-0EA645A8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45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281</xdr:row>
      <xdr:rowOff>19050</xdr:rowOff>
    </xdr:from>
    <xdr:to>
      <xdr:col>16</xdr:col>
      <xdr:colOff>9525</xdr:colOff>
      <xdr:row>281</xdr:row>
      <xdr:rowOff>285750</xdr:rowOff>
    </xdr:to>
    <xdr:pic>
      <xdr:nvPicPr>
        <xdr:cNvPr id="16418" name="Picture 66" descr="dskvlogo_alt">
          <a:extLst>
            <a:ext uri="{FF2B5EF4-FFF2-40B4-BE49-F238E27FC236}">
              <a16:creationId xmlns:a16="http://schemas.microsoft.com/office/drawing/2014/main" id="{2AC5FC3D-5197-4F18-B760-5C59741D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33412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9525</xdr:rowOff>
    </xdr:from>
    <xdr:to>
      <xdr:col>1</xdr:col>
      <xdr:colOff>9525</xdr:colOff>
      <xdr:row>281</xdr:row>
      <xdr:rowOff>276225</xdr:rowOff>
    </xdr:to>
    <xdr:pic>
      <xdr:nvPicPr>
        <xdr:cNvPr id="16419" name="Picture 67" descr="dskvlogo_alt">
          <a:extLst>
            <a:ext uri="{FF2B5EF4-FFF2-40B4-BE49-F238E27FC236}">
              <a16:creationId xmlns:a16="http://schemas.microsoft.com/office/drawing/2014/main" id="{E8C9D2A7-D4DB-4AC2-9BD0-C312D751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317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297</xdr:row>
      <xdr:rowOff>9525</xdr:rowOff>
    </xdr:from>
    <xdr:to>
      <xdr:col>16</xdr:col>
      <xdr:colOff>9525</xdr:colOff>
      <xdr:row>297</xdr:row>
      <xdr:rowOff>276225</xdr:rowOff>
    </xdr:to>
    <xdr:pic>
      <xdr:nvPicPr>
        <xdr:cNvPr id="16420" name="Picture 70" descr="dskvlogo_alt">
          <a:extLst>
            <a:ext uri="{FF2B5EF4-FFF2-40B4-BE49-F238E27FC236}">
              <a16:creationId xmlns:a16="http://schemas.microsoft.com/office/drawing/2014/main" id="{7D735CE1-B86F-4EF8-A800-0869177A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6875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297</xdr:row>
      <xdr:rowOff>9525</xdr:rowOff>
    </xdr:from>
    <xdr:to>
      <xdr:col>1</xdr:col>
      <xdr:colOff>9525</xdr:colOff>
      <xdr:row>297</xdr:row>
      <xdr:rowOff>276225</xdr:rowOff>
    </xdr:to>
    <xdr:pic>
      <xdr:nvPicPr>
        <xdr:cNvPr id="16421" name="Picture 71" descr="dskvlogo_alt">
          <a:extLst>
            <a:ext uri="{FF2B5EF4-FFF2-40B4-BE49-F238E27FC236}">
              <a16:creationId xmlns:a16="http://schemas.microsoft.com/office/drawing/2014/main" id="{56B4D669-397D-4866-9376-A2AB8549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75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314</xdr:row>
      <xdr:rowOff>19050</xdr:rowOff>
    </xdr:from>
    <xdr:to>
      <xdr:col>16</xdr:col>
      <xdr:colOff>9525</xdr:colOff>
      <xdr:row>314</xdr:row>
      <xdr:rowOff>285750</xdr:rowOff>
    </xdr:to>
    <xdr:pic>
      <xdr:nvPicPr>
        <xdr:cNvPr id="16422" name="Picture 72" descr="dskvlogo_alt">
          <a:extLst>
            <a:ext uri="{FF2B5EF4-FFF2-40B4-BE49-F238E27FC236}">
              <a16:creationId xmlns:a16="http://schemas.microsoft.com/office/drawing/2014/main" id="{46483C72-683C-4768-B635-683C9839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707707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314</xdr:row>
      <xdr:rowOff>9525</xdr:rowOff>
    </xdr:from>
    <xdr:to>
      <xdr:col>1</xdr:col>
      <xdr:colOff>9525</xdr:colOff>
      <xdr:row>314</xdr:row>
      <xdr:rowOff>276225</xdr:rowOff>
    </xdr:to>
    <xdr:pic>
      <xdr:nvPicPr>
        <xdr:cNvPr id="16423" name="Picture 73" descr="dskvlogo_alt">
          <a:extLst>
            <a:ext uri="{FF2B5EF4-FFF2-40B4-BE49-F238E27FC236}">
              <a16:creationId xmlns:a16="http://schemas.microsoft.com/office/drawing/2014/main" id="{E81DF62C-3103-4DB5-9FCD-67112CE3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612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330</xdr:row>
      <xdr:rowOff>9525</xdr:rowOff>
    </xdr:from>
    <xdr:to>
      <xdr:col>16</xdr:col>
      <xdr:colOff>9525</xdr:colOff>
      <xdr:row>330</xdr:row>
      <xdr:rowOff>276225</xdr:rowOff>
    </xdr:to>
    <xdr:pic>
      <xdr:nvPicPr>
        <xdr:cNvPr id="16424" name="Picture 76" descr="dskvlogo_alt">
          <a:extLst>
            <a:ext uri="{FF2B5EF4-FFF2-40B4-BE49-F238E27FC236}">
              <a16:creationId xmlns:a16="http://schemas.microsoft.com/office/drawing/2014/main" id="{29676DB6-4A49-4670-944D-B298E018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74304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330</xdr:row>
      <xdr:rowOff>9525</xdr:rowOff>
    </xdr:from>
    <xdr:to>
      <xdr:col>1</xdr:col>
      <xdr:colOff>9525</xdr:colOff>
      <xdr:row>330</xdr:row>
      <xdr:rowOff>276225</xdr:rowOff>
    </xdr:to>
    <xdr:pic>
      <xdr:nvPicPr>
        <xdr:cNvPr id="16425" name="Picture 77" descr="dskvlogo_alt">
          <a:extLst>
            <a:ext uri="{FF2B5EF4-FFF2-40B4-BE49-F238E27FC236}">
              <a16:creationId xmlns:a16="http://schemas.microsoft.com/office/drawing/2014/main" id="{9483F244-2F87-4489-B2FE-D004F5E0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304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347</xdr:row>
      <xdr:rowOff>19050</xdr:rowOff>
    </xdr:from>
    <xdr:to>
      <xdr:col>16</xdr:col>
      <xdr:colOff>9525</xdr:colOff>
      <xdr:row>347</xdr:row>
      <xdr:rowOff>285750</xdr:rowOff>
    </xdr:to>
    <xdr:pic>
      <xdr:nvPicPr>
        <xdr:cNvPr id="16426" name="Picture 78" descr="dskvlogo_alt">
          <a:extLst>
            <a:ext uri="{FF2B5EF4-FFF2-40B4-BE49-F238E27FC236}">
              <a16:creationId xmlns:a16="http://schemas.microsoft.com/office/drawing/2014/main" id="{7EC6CD8E-B3CD-4EA9-804E-B6AA3DDF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782002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347</xdr:row>
      <xdr:rowOff>9525</xdr:rowOff>
    </xdr:from>
    <xdr:to>
      <xdr:col>1</xdr:col>
      <xdr:colOff>9525</xdr:colOff>
      <xdr:row>347</xdr:row>
      <xdr:rowOff>276225</xdr:rowOff>
    </xdr:to>
    <xdr:pic>
      <xdr:nvPicPr>
        <xdr:cNvPr id="16427" name="Picture 79" descr="dskvlogo_alt">
          <a:extLst>
            <a:ext uri="{FF2B5EF4-FFF2-40B4-BE49-F238E27FC236}">
              <a16:creationId xmlns:a16="http://schemas.microsoft.com/office/drawing/2014/main" id="{67CE7A6C-62D1-4605-950C-B31404740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907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363</xdr:row>
      <xdr:rowOff>9525</xdr:rowOff>
    </xdr:from>
    <xdr:to>
      <xdr:col>16</xdr:col>
      <xdr:colOff>9525</xdr:colOff>
      <xdr:row>363</xdr:row>
      <xdr:rowOff>276225</xdr:rowOff>
    </xdr:to>
    <xdr:pic>
      <xdr:nvPicPr>
        <xdr:cNvPr id="16428" name="Picture 82" descr="dskvlogo_alt">
          <a:extLst>
            <a:ext uri="{FF2B5EF4-FFF2-40B4-BE49-F238E27FC236}">
              <a16:creationId xmlns:a16="http://schemas.microsoft.com/office/drawing/2014/main" id="{22C75ACF-4202-4E20-A65E-B7D5A586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81734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9525</xdr:rowOff>
    </xdr:from>
    <xdr:to>
      <xdr:col>1</xdr:col>
      <xdr:colOff>9525</xdr:colOff>
      <xdr:row>363</xdr:row>
      <xdr:rowOff>276225</xdr:rowOff>
    </xdr:to>
    <xdr:pic>
      <xdr:nvPicPr>
        <xdr:cNvPr id="16429" name="Picture 83" descr="dskvlogo_alt">
          <a:extLst>
            <a:ext uri="{FF2B5EF4-FFF2-40B4-BE49-F238E27FC236}">
              <a16:creationId xmlns:a16="http://schemas.microsoft.com/office/drawing/2014/main" id="{3D0540FF-D4FE-40E4-8348-90CAF1FD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34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380</xdr:row>
      <xdr:rowOff>19050</xdr:rowOff>
    </xdr:from>
    <xdr:to>
      <xdr:col>16</xdr:col>
      <xdr:colOff>9525</xdr:colOff>
      <xdr:row>380</xdr:row>
      <xdr:rowOff>285750</xdr:rowOff>
    </xdr:to>
    <xdr:pic>
      <xdr:nvPicPr>
        <xdr:cNvPr id="16430" name="Picture 84" descr="dskvlogo_alt">
          <a:extLst>
            <a:ext uri="{FF2B5EF4-FFF2-40B4-BE49-F238E27FC236}">
              <a16:creationId xmlns:a16="http://schemas.microsoft.com/office/drawing/2014/main" id="{EC14FB53-3EF5-421F-8B78-6B5EB5926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856297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380</xdr:row>
      <xdr:rowOff>9525</xdr:rowOff>
    </xdr:from>
    <xdr:to>
      <xdr:col>1</xdr:col>
      <xdr:colOff>9525</xdr:colOff>
      <xdr:row>380</xdr:row>
      <xdr:rowOff>276225</xdr:rowOff>
    </xdr:to>
    <xdr:pic>
      <xdr:nvPicPr>
        <xdr:cNvPr id="16431" name="Picture 85" descr="dskvlogo_alt">
          <a:extLst>
            <a:ext uri="{FF2B5EF4-FFF2-40B4-BE49-F238E27FC236}">
              <a16:creationId xmlns:a16="http://schemas.microsoft.com/office/drawing/2014/main" id="{05B52CBD-D519-465F-921D-3364A0FD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6202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396</xdr:row>
      <xdr:rowOff>9525</xdr:rowOff>
    </xdr:from>
    <xdr:to>
      <xdr:col>16</xdr:col>
      <xdr:colOff>9525</xdr:colOff>
      <xdr:row>396</xdr:row>
      <xdr:rowOff>276225</xdr:rowOff>
    </xdr:to>
    <xdr:pic>
      <xdr:nvPicPr>
        <xdr:cNvPr id="16432" name="Picture 88" descr="dskvlogo_alt">
          <a:extLst>
            <a:ext uri="{FF2B5EF4-FFF2-40B4-BE49-F238E27FC236}">
              <a16:creationId xmlns:a16="http://schemas.microsoft.com/office/drawing/2014/main" id="{651F5458-0AFF-43B3-BDD2-7407FF2C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89163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396</xdr:row>
      <xdr:rowOff>9525</xdr:rowOff>
    </xdr:from>
    <xdr:to>
      <xdr:col>1</xdr:col>
      <xdr:colOff>9525</xdr:colOff>
      <xdr:row>396</xdr:row>
      <xdr:rowOff>276225</xdr:rowOff>
    </xdr:to>
    <xdr:pic>
      <xdr:nvPicPr>
        <xdr:cNvPr id="16433" name="Picture 89" descr="dskvlogo_alt">
          <a:extLst>
            <a:ext uri="{FF2B5EF4-FFF2-40B4-BE49-F238E27FC236}">
              <a16:creationId xmlns:a16="http://schemas.microsoft.com/office/drawing/2014/main" id="{0F5D3577-CA17-4CA1-AA18-8ED7E869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163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413</xdr:row>
      <xdr:rowOff>19050</xdr:rowOff>
    </xdr:from>
    <xdr:to>
      <xdr:col>16</xdr:col>
      <xdr:colOff>9525</xdr:colOff>
      <xdr:row>413</xdr:row>
      <xdr:rowOff>285750</xdr:rowOff>
    </xdr:to>
    <xdr:pic>
      <xdr:nvPicPr>
        <xdr:cNvPr id="16434" name="Picture 90" descr="dskvlogo_alt">
          <a:extLst>
            <a:ext uri="{FF2B5EF4-FFF2-40B4-BE49-F238E27FC236}">
              <a16:creationId xmlns:a16="http://schemas.microsoft.com/office/drawing/2014/main" id="{A4BA90B3-495F-482F-81FB-06D0D407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930592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413</xdr:row>
      <xdr:rowOff>9525</xdr:rowOff>
    </xdr:from>
    <xdr:to>
      <xdr:col>1</xdr:col>
      <xdr:colOff>9525</xdr:colOff>
      <xdr:row>413</xdr:row>
      <xdr:rowOff>276225</xdr:rowOff>
    </xdr:to>
    <xdr:pic>
      <xdr:nvPicPr>
        <xdr:cNvPr id="16435" name="Picture 91" descr="dskvlogo_alt">
          <a:extLst>
            <a:ext uri="{FF2B5EF4-FFF2-40B4-BE49-F238E27FC236}">
              <a16:creationId xmlns:a16="http://schemas.microsoft.com/office/drawing/2014/main" id="{0813DDA9-0553-4B90-9E8F-24B06484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0497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9525</xdr:rowOff>
    </xdr:from>
    <xdr:to>
      <xdr:col>1</xdr:col>
      <xdr:colOff>9525</xdr:colOff>
      <xdr:row>50</xdr:row>
      <xdr:rowOff>276225</xdr:rowOff>
    </xdr:to>
    <xdr:pic>
      <xdr:nvPicPr>
        <xdr:cNvPr id="16436" name="Picture 94" descr="dskvlogo_alt">
          <a:extLst>
            <a:ext uri="{FF2B5EF4-FFF2-40B4-BE49-F238E27FC236}">
              <a16:creationId xmlns:a16="http://schemas.microsoft.com/office/drawing/2014/main" id="{31EDFD47-5CC1-4453-BC40-6957112E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252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83</xdr:row>
      <xdr:rowOff>9525</xdr:rowOff>
    </xdr:from>
    <xdr:to>
      <xdr:col>1</xdr:col>
      <xdr:colOff>9525</xdr:colOff>
      <xdr:row>83</xdr:row>
      <xdr:rowOff>276225</xdr:rowOff>
    </xdr:to>
    <xdr:pic>
      <xdr:nvPicPr>
        <xdr:cNvPr id="16437" name="Picture 95" descr="dskvlogo_alt">
          <a:extLst>
            <a:ext uri="{FF2B5EF4-FFF2-40B4-BE49-F238E27FC236}">
              <a16:creationId xmlns:a16="http://schemas.microsoft.com/office/drawing/2014/main" id="{89C1D054-A155-46F4-89EC-16279FC7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547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9525</xdr:rowOff>
    </xdr:from>
    <xdr:to>
      <xdr:col>1</xdr:col>
      <xdr:colOff>9525</xdr:colOff>
      <xdr:row>116</xdr:row>
      <xdr:rowOff>276225</xdr:rowOff>
    </xdr:to>
    <xdr:pic>
      <xdr:nvPicPr>
        <xdr:cNvPr id="16438" name="Picture 96" descr="dskvlogo_alt">
          <a:extLst>
            <a:ext uri="{FF2B5EF4-FFF2-40B4-BE49-F238E27FC236}">
              <a16:creationId xmlns:a16="http://schemas.microsoft.com/office/drawing/2014/main" id="{A1F9D976-93B1-4D53-ADCA-FEA85F50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842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9525</xdr:rowOff>
    </xdr:from>
    <xdr:to>
      <xdr:col>1</xdr:col>
      <xdr:colOff>9525</xdr:colOff>
      <xdr:row>149</xdr:row>
      <xdr:rowOff>276225</xdr:rowOff>
    </xdr:to>
    <xdr:pic>
      <xdr:nvPicPr>
        <xdr:cNvPr id="16439" name="Picture 97" descr="dskvlogo_alt">
          <a:extLst>
            <a:ext uri="{FF2B5EF4-FFF2-40B4-BE49-F238E27FC236}">
              <a16:creationId xmlns:a16="http://schemas.microsoft.com/office/drawing/2014/main" id="{1B4A130C-B4CC-4FC6-AA21-FE4D1834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137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9525</xdr:rowOff>
    </xdr:from>
    <xdr:to>
      <xdr:col>1</xdr:col>
      <xdr:colOff>9525</xdr:colOff>
      <xdr:row>182</xdr:row>
      <xdr:rowOff>276225</xdr:rowOff>
    </xdr:to>
    <xdr:pic>
      <xdr:nvPicPr>
        <xdr:cNvPr id="16440" name="Picture 98" descr="dskvlogo_alt">
          <a:extLst>
            <a:ext uri="{FF2B5EF4-FFF2-40B4-BE49-F238E27FC236}">
              <a16:creationId xmlns:a16="http://schemas.microsoft.com/office/drawing/2014/main" id="{C8D25574-CEF1-4A96-B03E-6E4AB3AE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432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9525</xdr:rowOff>
    </xdr:from>
    <xdr:to>
      <xdr:col>1</xdr:col>
      <xdr:colOff>9525</xdr:colOff>
      <xdr:row>215</xdr:row>
      <xdr:rowOff>276225</xdr:rowOff>
    </xdr:to>
    <xdr:pic>
      <xdr:nvPicPr>
        <xdr:cNvPr id="16441" name="Picture 99" descr="dskvlogo_alt">
          <a:extLst>
            <a:ext uri="{FF2B5EF4-FFF2-40B4-BE49-F238E27FC236}">
              <a16:creationId xmlns:a16="http://schemas.microsoft.com/office/drawing/2014/main" id="{EC097A27-C53C-4DD9-8B2F-5634F183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727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9525</xdr:rowOff>
    </xdr:from>
    <xdr:to>
      <xdr:col>1</xdr:col>
      <xdr:colOff>9525</xdr:colOff>
      <xdr:row>248</xdr:row>
      <xdr:rowOff>276225</xdr:rowOff>
    </xdr:to>
    <xdr:pic>
      <xdr:nvPicPr>
        <xdr:cNvPr id="16442" name="Picture 100" descr="dskvlogo_alt">
          <a:extLst>
            <a:ext uri="{FF2B5EF4-FFF2-40B4-BE49-F238E27FC236}">
              <a16:creationId xmlns:a16="http://schemas.microsoft.com/office/drawing/2014/main" id="{4DFED74C-4B7E-461D-9113-8DBE67622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022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9525</xdr:rowOff>
    </xdr:from>
    <xdr:to>
      <xdr:col>1</xdr:col>
      <xdr:colOff>9525</xdr:colOff>
      <xdr:row>281</xdr:row>
      <xdr:rowOff>276225</xdr:rowOff>
    </xdr:to>
    <xdr:pic>
      <xdr:nvPicPr>
        <xdr:cNvPr id="16443" name="Picture 101" descr="dskvlogo_alt">
          <a:extLst>
            <a:ext uri="{FF2B5EF4-FFF2-40B4-BE49-F238E27FC236}">
              <a16:creationId xmlns:a16="http://schemas.microsoft.com/office/drawing/2014/main" id="{0497367F-341D-4BF8-9DC4-77E7463B9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317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314</xdr:row>
      <xdr:rowOff>9525</xdr:rowOff>
    </xdr:from>
    <xdr:to>
      <xdr:col>1</xdr:col>
      <xdr:colOff>9525</xdr:colOff>
      <xdr:row>314</xdr:row>
      <xdr:rowOff>276225</xdr:rowOff>
    </xdr:to>
    <xdr:pic>
      <xdr:nvPicPr>
        <xdr:cNvPr id="16444" name="Picture 102" descr="dskvlogo_alt">
          <a:extLst>
            <a:ext uri="{FF2B5EF4-FFF2-40B4-BE49-F238E27FC236}">
              <a16:creationId xmlns:a16="http://schemas.microsoft.com/office/drawing/2014/main" id="{30217701-D93C-4FC0-926F-51049613F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612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347</xdr:row>
      <xdr:rowOff>9525</xdr:rowOff>
    </xdr:from>
    <xdr:to>
      <xdr:col>1</xdr:col>
      <xdr:colOff>9525</xdr:colOff>
      <xdr:row>347</xdr:row>
      <xdr:rowOff>276225</xdr:rowOff>
    </xdr:to>
    <xdr:pic>
      <xdr:nvPicPr>
        <xdr:cNvPr id="16445" name="Picture 103" descr="dskvlogo_alt">
          <a:extLst>
            <a:ext uri="{FF2B5EF4-FFF2-40B4-BE49-F238E27FC236}">
              <a16:creationId xmlns:a16="http://schemas.microsoft.com/office/drawing/2014/main" id="{7B9C2BA1-7593-456C-9C6C-FED0E35E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907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380</xdr:row>
      <xdr:rowOff>9525</xdr:rowOff>
    </xdr:from>
    <xdr:to>
      <xdr:col>1</xdr:col>
      <xdr:colOff>9525</xdr:colOff>
      <xdr:row>380</xdr:row>
      <xdr:rowOff>276225</xdr:rowOff>
    </xdr:to>
    <xdr:pic>
      <xdr:nvPicPr>
        <xdr:cNvPr id="16446" name="Picture 104" descr="dskvlogo_alt">
          <a:extLst>
            <a:ext uri="{FF2B5EF4-FFF2-40B4-BE49-F238E27FC236}">
              <a16:creationId xmlns:a16="http://schemas.microsoft.com/office/drawing/2014/main" id="{123FE3D8-1451-4915-B033-9452B72C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6202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413</xdr:row>
      <xdr:rowOff>9525</xdr:rowOff>
    </xdr:from>
    <xdr:to>
      <xdr:col>1</xdr:col>
      <xdr:colOff>9525</xdr:colOff>
      <xdr:row>413</xdr:row>
      <xdr:rowOff>276225</xdr:rowOff>
    </xdr:to>
    <xdr:pic>
      <xdr:nvPicPr>
        <xdr:cNvPr id="16447" name="Picture 105" descr="dskvlogo_alt">
          <a:extLst>
            <a:ext uri="{FF2B5EF4-FFF2-40B4-BE49-F238E27FC236}">
              <a16:creationId xmlns:a16="http://schemas.microsoft.com/office/drawing/2014/main" id="{DE6D7906-E75D-4CA8-9AD6-EDBEE72F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0497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1</xdr:col>
      <xdr:colOff>9525</xdr:colOff>
      <xdr:row>33</xdr:row>
      <xdr:rowOff>276225</xdr:rowOff>
    </xdr:to>
    <xdr:pic>
      <xdr:nvPicPr>
        <xdr:cNvPr id="16448" name="Picture 106" descr="dskvlogo_alt">
          <a:extLst>
            <a:ext uri="{FF2B5EF4-FFF2-40B4-BE49-F238E27FC236}">
              <a16:creationId xmlns:a16="http://schemas.microsoft.com/office/drawing/2014/main" id="{A53BADA9-C8C2-476E-B809-767CE2A9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39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66</xdr:row>
      <xdr:rowOff>9525</xdr:rowOff>
    </xdr:from>
    <xdr:to>
      <xdr:col>1</xdr:col>
      <xdr:colOff>9525</xdr:colOff>
      <xdr:row>66</xdr:row>
      <xdr:rowOff>276225</xdr:rowOff>
    </xdr:to>
    <xdr:pic>
      <xdr:nvPicPr>
        <xdr:cNvPr id="16449" name="Picture 107" descr="dskvlogo_alt">
          <a:extLst>
            <a:ext uri="{FF2B5EF4-FFF2-40B4-BE49-F238E27FC236}">
              <a16:creationId xmlns:a16="http://schemas.microsoft.com/office/drawing/2014/main" id="{B4CEE895-D865-4E3C-A770-75208954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68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66</xdr:row>
      <xdr:rowOff>9525</xdr:rowOff>
    </xdr:from>
    <xdr:to>
      <xdr:col>1</xdr:col>
      <xdr:colOff>9525</xdr:colOff>
      <xdr:row>66</xdr:row>
      <xdr:rowOff>276225</xdr:rowOff>
    </xdr:to>
    <xdr:pic>
      <xdr:nvPicPr>
        <xdr:cNvPr id="16450" name="Picture 108" descr="dskvlogo_alt">
          <a:extLst>
            <a:ext uri="{FF2B5EF4-FFF2-40B4-BE49-F238E27FC236}">
              <a16:creationId xmlns:a16="http://schemas.microsoft.com/office/drawing/2014/main" id="{6EFBB1A4-EFCA-48A7-9FC5-8CFB33880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68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99</xdr:row>
      <xdr:rowOff>9525</xdr:rowOff>
    </xdr:from>
    <xdr:to>
      <xdr:col>1</xdr:col>
      <xdr:colOff>9525</xdr:colOff>
      <xdr:row>99</xdr:row>
      <xdr:rowOff>276225</xdr:rowOff>
    </xdr:to>
    <xdr:pic>
      <xdr:nvPicPr>
        <xdr:cNvPr id="16451" name="Picture 109" descr="dskvlogo_alt">
          <a:extLst>
            <a:ext uri="{FF2B5EF4-FFF2-40B4-BE49-F238E27FC236}">
              <a16:creationId xmlns:a16="http://schemas.microsoft.com/office/drawing/2014/main" id="{6B43FED0-2AD3-47B8-AF7C-F30E6E99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98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99</xdr:row>
      <xdr:rowOff>9525</xdr:rowOff>
    </xdr:from>
    <xdr:to>
      <xdr:col>1</xdr:col>
      <xdr:colOff>9525</xdr:colOff>
      <xdr:row>99</xdr:row>
      <xdr:rowOff>276225</xdr:rowOff>
    </xdr:to>
    <xdr:pic>
      <xdr:nvPicPr>
        <xdr:cNvPr id="16452" name="Picture 110" descr="dskvlogo_alt">
          <a:extLst>
            <a:ext uri="{FF2B5EF4-FFF2-40B4-BE49-F238E27FC236}">
              <a16:creationId xmlns:a16="http://schemas.microsoft.com/office/drawing/2014/main" id="{524CB1F2-7EDB-460C-8C39-DCE16EED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98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9525</xdr:rowOff>
    </xdr:from>
    <xdr:to>
      <xdr:col>1</xdr:col>
      <xdr:colOff>9525</xdr:colOff>
      <xdr:row>132</xdr:row>
      <xdr:rowOff>276225</xdr:rowOff>
    </xdr:to>
    <xdr:pic>
      <xdr:nvPicPr>
        <xdr:cNvPr id="16453" name="Picture 111" descr="dskvlogo_alt">
          <a:extLst>
            <a:ext uri="{FF2B5EF4-FFF2-40B4-BE49-F238E27FC236}">
              <a16:creationId xmlns:a16="http://schemas.microsoft.com/office/drawing/2014/main" id="{0F6228FB-2894-42D3-A6D9-F4E8EC71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27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9525</xdr:rowOff>
    </xdr:from>
    <xdr:to>
      <xdr:col>1</xdr:col>
      <xdr:colOff>9525</xdr:colOff>
      <xdr:row>132</xdr:row>
      <xdr:rowOff>276225</xdr:rowOff>
    </xdr:to>
    <xdr:pic>
      <xdr:nvPicPr>
        <xdr:cNvPr id="16454" name="Picture 112" descr="dskvlogo_alt">
          <a:extLst>
            <a:ext uri="{FF2B5EF4-FFF2-40B4-BE49-F238E27FC236}">
              <a16:creationId xmlns:a16="http://schemas.microsoft.com/office/drawing/2014/main" id="{745D3CC3-44CC-427C-B631-1F7D1AB3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27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9525</xdr:rowOff>
    </xdr:from>
    <xdr:to>
      <xdr:col>1</xdr:col>
      <xdr:colOff>9525</xdr:colOff>
      <xdr:row>165</xdr:row>
      <xdr:rowOff>276225</xdr:rowOff>
    </xdr:to>
    <xdr:pic>
      <xdr:nvPicPr>
        <xdr:cNvPr id="16455" name="Picture 113" descr="dskvlogo_alt">
          <a:extLst>
            <a:ext uri="{FF2B5EF4-FFF2-40B4-BE49-F238E27FC236}">
              <a16:creationId xmlns:a16="http://schemas.microsoft.com/office/drawing/2014/main" id="{36119D88-3102-4E63-B734-CA246829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57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9525</xdr:rowOff>
    </xdr:from>
    <xdr:to>
      <xdr:col>1</xdr:col>
      <xdr:colOff>9525</xdr:colOff>
      <xdr:row>165</xdr:row>
      <xdr:rowOff>276225</xdr:rowOff>
    </xdr:to>
    <xdr:pic>
      <xdr:nvPicPr>
        <xdr:cNvPr id="16456" name="Picture 114" descr="dskvlogo_alt">
          <a:extLst>
            <a:ext uri="{FF2B5EF4-FFF2-40B4-BE49-F238E27FC236}">
              <a16:creationId xmlns:a16="http://schemas.microsoft.com/office/drawing/2014/main" id="{FA1A1804-F857-42AF-B3BE-9C2DCD13C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57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9525</xdr:rowOff>
    </xdr:from>
    <xdr:to>
      <xdr:col>1</xdr:col>
      <xdr:colOff>9525</xdr:colOff>
      <xdr:row>198</xdr:row>
      <xdr:rowOff>276225</xdr:rowOff>
    </xdr:to>
    <xdr:pic>
      <xdr:nvPicPr>
        <xdr:cNvPr id="16457" name="Picture 115" descr="dskvlogo_alt">
          <a:extLst>
            <a:ext uri="{FF2B5EF4-FFF2-40B4-BE49-F238E27FC236}">
              <a16:creationId xmlns:a16="http://schemas.microsoft.com/office/drawing/2014/main" id="{9AB55261-573F-49DB-9D28-37976823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86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9525</xdr:rowOff>
    </xdr:from>
    <xdr:to>
      <xdr:col>1</xdr:col>
      <xdr:colOff>9525</xdr:colOff>
      <xdr:row>198</xdr:row>
      <xdr:rowOff>276225</xdr:rowOff>
    </xdr:to>
    <xdr:pic>
      <xdr:nvPicPr>
        <xdr:cNvPr id="16458" name="Picture 116" descr="dskvlogo_alt">
          <a:extLst>
            <a:ext uri="{FF2B5EF4-FFF2-40B4-BE49-F238E27FC236}">
              <a16:creationId xmlns:a16="http://schemas.microsoft.com/office/drawing/2014/main" id="{3D0ABE7F-B114-43A4-AC27-429A3003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86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9525</xdr:rowOff>
    </xdr:from>
    <xdr:to>
      <xdr:col>1</xdr:col>
      <xdr:colOff>9525</xdr:colOff>
      <xdr:row>198</xdr:row>
      <xdr:rowOff>276225</xdr:rowOff>
    </xdr:to>
    <xdr:pic>
      <xdr:nvPicPr>
        <xdr:cNvPr id="16459" name="Picture 117" descr="dskvlogo_alt">
          <a:extLst>
            <a:ext uri="{FF2B5EF4-FFF2-40B4-BE49-F238E27FC236}">
              <a16:creationId xmlns:a16="http://schemas.microsoft.com/office/drawing/2014/main" id="{45485389-89CA-400D-B39B-7550FFB1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86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9525</xdr:rowOff>
    </xdr:from>
    <xdr:to>
      <xdr:col>1</xdr:col>
      <xdr:colOff>9525</xdr:colOff>
      <xdr:row>231</xdr:row>
      <xdr:rowOff>276225</xdr:rowOff>
    </xdr:to>
    <xdr:pic>
      <xdr:nvPicPr>
        <xdr:cNvPr id="16460" name="Picture 118" descr="dskvlogo_alt">
          <a:extLst>
            <a:ext uri="{FF2B5EF4-FFF2-40B4-BE49-F238E27FC236}">
              <a16:creationId xmlns:a16="http://schemas.microsoft.com/office/drawing/2014/main" id="{51D62482-CA2A-4FB2-9304-C158EB30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16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9525</xdr:rowOff>
    </xdr:from>
    <xdr:to>
      <xdr:col>1</xdr:col>
      <xdr:colOff>9525</xdr:colOff>
      <xdr:row>231</xdr:row>
      <xdr:rowOff>276225</xdr:rowOff>
    </xdr:to>
    <xdr:pic>
      <xdr:nvPicPr>
        <xdr:cNvPr id="16461" name="Picture 119" descr="dskvlogo_alt">
          <a:extLst>
            <a:ext uri="{FF2B5EF4-FFF2-40B4-BE49-F238E27FC236}">
              <a16:creationId xmlns:a16="http://schemas.microsoft.com/office/drawing/2014/main" id="{3C026E37-2AA2-45D5-AE9A-7F7CB26D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16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9525</xdr:rowOff>
    </xdr:from>
    <xdr:to>
      <xdr:col>1</xdr:col>
      <xdr:colOff>9525</xdr:colOff>
      <xdr:row>231</xdr:row>
      <xdr:rowOff>276225</xdr:rowOff>
    </xdr:to>
    <xdr:pic>
      <xdr:nvPicPr>
        <xdr:cNvPr id="16462" name="Picture 120" descr="dskvlogo_alt">
          <a:extLst>
            <a:ext uri="{FF2B5EF4-FFF2-40B4-BE49-F238E27FC236}">
              <a16:creationId xmlns:a16="http://schemas.microsoft.com/office/drawing/2014/main" id="{26DAF82B-7C5E-4473-A484-B6DD4F0FC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16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9525</xdr:rowOff>
    </xdr:from>
    <xdr:to>
      <xdr:col>1</xdr:col>
      <xdr:colOff>9525</xdr:colOff>
      <xdr:row>264</xdr:row>
      <xdr:rowOff>276225</xdr:rowOff>
    </xdr:to>
    <xdr:pic>
      <xdr:nvPicPr>
        <xdr:cNvPr id="16463" name="Picture 121" descr="dskvlogo_alt">
          <a:extLst>
            <a:ext uri="{FF2B5EF4-FFF2-40B4-BE49-F238E27FC236}">
              <a16:creationId xmlns:a16="http://schemas.microsoft.com/office/drawing/2014/main" id="{95BCB303-8A78-4C7E-9CF0-4929F5BD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45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9525</xdr:rowOff>
    </xdr:from>
    <xdr:to>
      <xdr:col>1</xdr:col>
      <xdr:colOff>9525</xdr:colOff>
      <xdr:row>264</xdr:row>
      <xdr:rowOff>276225</xdr:rowOff>
    </xdr:to>
    <xdr:pic>
      <xdr:nvPicPr>
        <xdr:cNvPr id="16464" name="Picture 122" descr="dskvlogo_alt">
          <a:extLst>
            <a:ext uri="{FF2B5EF4-FFF2-40B4-BE49-F238E27FC236}">
              <a16:creationId xmlns:a16="http://schemas.microsoft.com/office/drawing/2014/main" id="{159F6F22-034E-4C07-8809-85EC2AA9A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45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9525</xdr:rowOff>
    </xdr:from>
    <xdr:to>
      <xdr:col>1</xdr:col>
      <xdr:colOff>9525</xdr:colOff>
      <xdr:row>264</xdr:row>
      <xdr:rowOff>276225</xdr:rowOff>
    </xdr:to>
    <xdr:pic>
      <xdr:nvPicPr>
        <xdr:cNvPr id="16465" name="Picture 123" descr="dskvlogo_alt">
          <a:extLst>
            <a:ext uri="{FF2B5EF4-FFF2-40B4-BE49-F238E27FC236}">
              <a16:creationId xmlns:a16="http://schemas.microsoft.com/office/drawing/2014/main" id="{11BA2F88-6E5E-4136-B9B1-CB504E50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45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297</xdr:row>
      <xdr:rowOff>9525</xdr:rowOff>
    </xdr:from>
    <xdr:to>
      <xdr:col>1</xdr:col>
      <xdr:colOff>9525</xdr:colOff>
      <xdr:row>297</xdr:row>
      <xdr:rowOff>276225</xdr:rowOff>
    </xdr:to>
    <xdr:pic>
      <xdr:nvPicPr>
        <xdr:cNvPr id="16466" name="Picture 124" descr="dskvlogo_alt">
          <a:extLst>
            <a:ext uri="{FF2B5EF4-FFF2-40B4-BE49-F238E27FC236}">
              <a16:creationId xmlns:a16="http://schemas.microsoft.com/office/drawing/2014/main" id="{F6D603D5-C3E6-40CC-BCF4-02F4D382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75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297</xdr:row>
      <xdr:rowOff>9525</xdr:rowOff>
    </xdr:from>
    <xdr:to>
      <xdr:col>1</xdr:col>
      <xdr:colOff>9525</xdr:colOff>
      <xdr:row>297</xdr:row>
      <xdr:rowOff>276225</xdr:rowOff>
    </xdr:to>
    <xdr:pic>
      <xdr:nvPicPr>
        <xdr:cNvPr id="16467" name="Picture 125" descr="dskvlogo_alt">
          <a:extLst>
            <a:ext uri="{FF2B5EF4-FFF2-40B4-BE49-F238E27FC236}">
              <a16:creationId xmlns:a16="http://schemas.microsoft.com/office/drawing/2014/main" id="{E60D7BBB-46D6-4C1A-A9CD-21766E24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75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297</xdr:row>
      <xdr:rowOff>9525</xdr:rowOff>
    </xdr:from>
    <xdr:to>
      <xdr:col>1</xdr:col>
      <xdr:colOff>9525</xdr:colOff>
      <xdr:row>297</xdr:row>
      <xdr:rowOff>276225</xdr:rowOff>
    </xdr:to>
    <xdr:pic>
      <xdr:nvPicPr>
        <xdr:cNvPr id="16468" name="Picture 126" descr="dskvlogo_alt">
          <a:extLst>
            <a:ext uri="{FF2B5EF4-FFF2-40B4-BE49-F238E27FC236}">
              <a16:creationId xmlns:a16="http://schemas.microsoft.com/office/drawing/2014/main" id="{74642DC3-4BAD-4654-9D36-EF897CF1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75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330</xdr:row>
      <xdr:rowOff>9525</xdr:rowOff>
    </xdr:from>
    <xdr:to>
      <xdr:col>1</xdr:col>
      <xdr:colOff>9525</xdr:colOff>
      <xdr:row>330</xdr:row>
      <xdr:rowOff>276225</xdr:rowOff>
    </xdr:to>
    <xdr:pic>
      <xdr:nvPicPr>
        <xdr:cNvPr id="16469" name="Picture 127" descr="dskvlogo_alt">
          <a:extLst>
            <a:ext uri="{FF2B5EF4-FFF2-40B4-BE49-F238E27FC236}">
              <a16:creationId xmlns:a16="http://schemas.microsoft.com/office/drawing/2014/main" id="{660AAD77-16A2-4F1E-8448-8730616B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304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330</xdr:row>
      <xdr:rowOff>9525</xdr:rowOff>
    </xdr:from>
    <xdr:to>
      <xdr:col>1</xdr:col>
      <xdr:colOff>9525</xdr:colOff>
      <xdr:row>330</xdr:row>
      <xdr:rowOff>276225</xdr:rowOff>
    </xdr:to>
    <xdr:pic>
      <xdr:nvPicPr>
        <xdr:cNvPr id="16470" name="Picture 128" descr="dskvlogo_alt">
          <a:extLst>
            <a:ext uri="{FF2B5EF4-FFF2-40B4-BE49-F238E27FC236}">
              <a16:creationId xmlns:a16="http://schemas.microsoft.com/office/drawing/2014/main" id="{BF2DE940-00CD-4CB0-AE6F-4EDB008C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304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330</xdr:row>
      <xdr:rowOff>9525</xdr:rowOff>
    </xdr:from>
    <xdr:to>
      <xdr:col>1</xdr:col>
      <xdr:colOff>9525</xdr:colOff>
      <xdr:row>330</xdr:row>
      <xdr:rowOff>276225</xdr:rowOff>
    </xdr:to>
    <xdr:pic>
      <xdr:nvPicPr>
        <xdr:cNvPr id="16471" name="Picture 129" descr="dskvlogo_alt">
          <a:extLst>
            <a:ext uri="{FF2B5EF4-FFF2-40B4-BE49-F238E27FC236}">
              <a16:creationId xmlns:a16="http://schemas.microsoft.com/office/drawing/2014/main" id="{FB370EF6-A904-4C57-8053-7E29801F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304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9525</xdr:rowOff>
    </xdr:from>
    <xdr:to>
      <xdr:col>1</xdr:col>
      <xdr:colOff>9525</xdr:colOff>
      <xdr:row>363</xdr:row>
      <xdr:rowOff>276225</xdr:rowOff>
    </xdr:to>
    <xdr:pic>
      <xdr:nvPicPr>
        <xdr:cNvPr id="16472" name="Picture 130" descr="dskvlogo_alt">
          <a:extLst>
            <a:ext uri="{FF2B5EF4-FFF2-40B4-BE49-F238E27FC236}">
              <a16:creationId xmlns:a16="http://schemas.microsoft.com/office/drawing/2014/main" id="{D1EB3657-A7A3-42DE-912F-B5E7EA936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34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9525</xdr:rowOff>
    </xdr:from>
    <xdr:to>
      <xdr:col>1</xdr:col>
      <xdr:colOff>9525</xdr:colOff>
      <xdr:row>363</xdr:row>
      <xdr:rowOff>276225</xdr:rowOff>
    </xdr:to>
    <xdr:pic>
      <xdr:nvPicPr>
        <xdr:cNvPr id="16473" name="Picture 131" descr="dskvlogo_alt">
          <a:extLst>
            <a:ext uri="{FF2B5EF4-FFF2-40B4-BE49-F238E27FC236}">
              <a16:creationId xmlns:a16="http://schemas.microsoft.com/office/drawing/2014/main" id="{68BF421B-A086-429B-9F5F-93D06395B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34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9525</xdr:rowOff>
    </xdr:from>
    <xdr:to>
      <xdr:col>1</xdr:col>
      <xdr:colOff>9525</xdr:colOff>
      <xdr:row>363</xdr:row>
      <xdr:rowOff>276225</xdr:rowOff>
    </xdr:to>
    <xdr:pic>
      <xdr:nvPicPr>
        <xdr:cNvPr id="16474" name="Picture 132" descr="dskvlogo_alt">
          <a:extLst>
            <a:ext uri="{FF2B5EF4-FFF2-40B4-BE49-F238E27FC236}">
              <a16:creationId xmlns:a16="http://schemas.microsoft.com/office/drawing/2014/main" id="{05D5DC70-8943-4E00-A7D0-25CD437D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34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396</xdr:row>
      <xdr:rowOff>9525</xdr:rowOff>
    </xdr:from>
    <xdr:to>
      <xdr:col>1</xdr:col>
      <xdr:colOff>9525</xdr:colOff>
      <xdr:row>396</xdr:row>
      <xdr:rowOff>276225</xdr:rowOff>
    </xdr:to>
    <xdr:pic>
      <xdr:nvPicPr>
        <xdr:cNvPr id="16475" name="Picture 133" descr="dskvlogo_alt">
          <a:extLst>
            <a:ext uri="{FF2B5EF4-FFF2-40B4-BE49-F238E27FC236}">
              <a16:creationId xmlns:a16="http://schemas.microsoft.com/office/drawing/2014/main" id="{B21EC7EE-BFFF-491B-9525-8B53D9A21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163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396</xdr:row>
      <xdr:rowOff>9525</xdr:rowOff>
    </xdr:from>
    <xdr:to>
      <xdr:col>1</xdr:col>
      <xdr:colOff>9525</xdr:colOff>
      <xdr:row>396</xdr:row>
      <xdr:rowOff>276225</xdr:rowOff>
    </xdr:to>
    <xdr:pic>
      <xdr:nvPicPr>
        <xdr:cNvPr id="16476" name="Picture 134" descr="dskvlogo_alt">
          <a:extLst>
            <a:ext uri="{FF2B5EF4-FFF2-40B4-BE49-F238E27FC236}">
              <a16:creationId xmlns:a16="http://schemas.microsoft.com/office/drawing/2014/main" id="{1EE884EC-D9B7-4E03-B8EB-A3CDFE774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163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396</xdr:row>
      <xdr:rowOff>9525</xdr:rowOff>
    </xdr:from>
    <xdr:to>
      <xdr:col>1</xdr:col>
      <xdr:colOff>9525</xdr:colOff>
      <xdr:row>396</xdr:row>
      <xdr:rowOff>276225</xdr:rowOff>
    </xdr:to>
    <xdr:pic>
      <xdr:nvPicPr>
        <xdr:cNvPr id="16477" name="Picture 135" descr="dskvlogo_alt">
          <a:extLst>
            <a:ext uri="{FF2B5EF4-FFF2-40B4-BE49-F238E27FC236}">
              <a16:creationId xmlns:a16="http://schemas.microsoft.com/office/drawing/2014/main" id="{EA0888AF-F071-4BFC-B4C9-E4CB61E5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163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429</xdr:row>
      <xdr:rowOff>9525</xdr:rowOff>
    </xdr:from>
    <xdr:to>
      <xdr:col>16</xdr:col>
      <xdr:colOff>9525</xdr:colOff>
      <xdr:row>429</xdr:row>
      <xdr:rowOff>276225</xdr:rowOff>
    </xdr:to>
    <xdr:pic>
      <xdr:nvPicPr>
        <xdr:cNvPr id="16478" name="Picture 136" descr="dskvlogo_alt">
          <a:extLst>
            <a:ext uri="{FF2B5EF4-FFF2-40B4-BE49-F238E27FC236}">
              <a16:creationId xmlns:a16="http://schemas.microsoft.com/office/drawing/2014/main" id="{80E5E098-0250-49FC-9DA3-690A84D8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96593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429</xdr:row>
      <xdr:rowOff>9525</xdr:rowOff>
    </xdr:from>
    <xdr:to>
      <xdr:col>1</xdr:col>
      <xdr:colOff>9525</xdr:colOff>
      <xdr:row>429</xdr:row>
      <xdr:rowOff>276225</xdr:rowOff>
    </xdr:to>
    <xdr:pic>
      <xdr:nvPicPr>
        <xdr:cNvPr id="16479" name="Picture 137" descr="dskvlogo_alt">
          <a:extLst>
            <a:ext uri="{FF2B5EF4-FFF2-40B4-BE49-F238E27FC236}">
              <a16:creationId xmlns:a16="http://schemas.microsoft.com/office/drawing/2014/main" id="{283FC602-00FA-4711-89DF-644BF3D1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593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446</xdr:row>
      <xdr:rowOff>19050</xdr:rowOff>
    </xdr:from>
    <xdr:to>
      <xdr:col>16</xdr:col>
      <xdr:colOff>9525</xdr:colOff>
      <xdr:row>446</xdr:row>
      <xdr:rowOff>285750</xdr:rowOff>
    </xdr:to>
    <xdr:pic>
      <xdr:nvPicPr>
        <xdr:cNvPr id="16480" name="Picture 138" descr="dskvlogo_alt">
          <a:extLst>
            <a:ext uri="{FF2B5EF4-FFF2-40B4-BE49-F238E27FC236}">
              <a16:creationId xmlns:a16="http://schemas.microsoft.com/office/drawing/2014/main" id="{B6FEBEBB-61D6-40E6-B616-72B72B5C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004887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446</xdr:row>
      <xdr:rowOff>9525</xdr:rowOff>
    </xdr:from>
    <xdr:to>
      <xdr:col>1</xdr:col>
      <xdr:colOff>9525</xdr:colOff>
      <xdr:row>446</xdr:row>
      <xdr:rowOff>276225</xdr:rowOff>
    </xdr:to>
    <xdr:pic>
      <xdr:nvPicPr>
        <xdr:cNvPr id="16481" name="Picture 139" descr="dskvlogo_alt">
          <a:extLst>
            <a:ext uri="{FF2B5EF4-FFF2-40B4-BE49-F238E27FC236}">
              <a16:creationId xmlns:a16="http://schemas.microsoft.com/office/drawing/2014/main" id="{D69E275E-D4C8-401F-B98D-21066CEA0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4792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446</xdr:row>
      <xdr:rowOff>9525</xdr:rowOff>
    </xdr:from>
    <xdr:to>
      <xdr:col>1</xdr:col>
      <xdr:colOff>9525</xdr:colOff>
      <xdr:row>446</xdr:row>
      <xdr:rowOff>276225</xdr:rowOff>
    </xdr:to>
    <xdr:pic>
      <xdr:nvPicPr>
        <xdr:cNvPr id="16482" name="Picture 140" descr="dskvlogo_alt">
          <a:extLst>
            <a:ext uri="{FF2B5EF4-FFF2-40B4-BE49-F238E27FC236}">
              <a16:creationId xmlns:a16="http://schemas.microsoft.com/office/drawing/2014/main" id="{1F1A3DDC-6E76-49B9-A37B-4212CAA13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4792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429</xdr:row>
      <xdr:rowOff>9525</xdr:rowOff>
    </xdr:from>
    <xdr:to>
      <xdr:col>1</xdr:col>
      <xdr:colOff>9525</xdr:colOff>
      <xdr:row>429</xdr:row>
      <xdr:rowOff>276225</xdr:rowOff>
    </xdr:to>
    <xdr:pic>
      <xdr:nvPicPr>
        <xdr:cNvPr id="16483" name="Picture 141" descr="dskvlogo_alt">
          <a:extLst>
            <a:ext uri="{FF2B5EF4-FFF2-40B4-BE49-F238E27FC236}">
              <a16:creationId xmlns:a16="http://schemas.microsoft.com/office/drawing/2014/main" id="{81BA5D28-DB6A-4A1C-A16B-E731394D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593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429</xdr:row>
      <xdr:rowOff>9525</xdr:rowOff>
    </xdr:from>
    <xdr:to>
      <xdr:col>1</xdr:col>
      <xdr:colOff>9525</xdr:colOff>
      <xdr:row>429</xdr:row>
      <xdr:rowOff>276225</xdr:rowOff>
    </xdr:to>
    <xdr:pic>
      <xdr:nvPicPr>
        <xdr:cNvPr id="16484" name="Picture 142" descr="dskvlogo_alt">
          <a:extLst>
            <a:ext uri="{FF2B5EF4-FFF2-40B4-BE49-F238E27FC236}">
              <a16:creationId xmlns:a16="http://schemas.microsoft.com/office/drawing/2014/main" id="{95B27FAE-1860-4B78-ABF8-0419ADF0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593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429</xdr:row>
      <xdr:rowOff>9525</xdr:rowOff>
    </xdr:from>
    <xdr:to>
      <xdr:col>1</xdr:col>
      <xdr:colOff>9525</xdr:colOff>
      <xdr:row>429</xdr:row>
      <xdr:rowOff>276225</xdr:rowOff>
    </xdr:to>
    <xdr:pic>
      <xdr:nvPicPr>
        <xdr:cNvPr id="16485" name="Picture 143" descr="dskvlogo_alt">
          <a:extLst>
            <a:ext uri="{FF2B5EF4-FFF2-40B4-BE49-F238E27FC236}">
              <a16:creationId xmlns:a16="http://schemas.microsoft.com/office/drawing/2014/main" id="{CCE0EF12-8448-4A0D-A576-E8EC2DB04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593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462</xdr:row>
      <xdr:rowOff>9525</xdr:rowOff>
    </xdr:from>
    <xdr:to>
      <xdr:col>16</xdr:col>
      <xdr:colOff>9525</xdr:colOff>
      <xdr:row>462</xdr:row>
      <xdr:rowOff>276225</xdr:rowOff>
    </xdr:to>
    <xdr:pic>
      <xdr:nvPicPr>
        <xdr:cNvPr id="16486" name="Picture 144" descr="dskvlogo_alt">
          <a:extLst>
            <a:ext uri="{FF2B5EF4-FFF2-40B4-BE49-F238E27FC236}">
              <a16:creationId xmlns:a16="http://schemas.microsoft.com/office/drawing/2014/main" id="{D0285091-BAE5-49A2-AC03-E048FA5B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04022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462</xdr:row>
      <xdr:rowOff>9525</xdr:rowOff>
    </xdr:from>
    <xdr:to>
      <xdr:col>1</xdr:col>
      <xdr:colOff>9525</xdr:colOff>
      <xdr:row>462</xdr:row>
      <xdr:rowOff>276225</xdr:rowOff>
    </xdr:to>
    <xdr:pic>
      <xdr:nvPicPr>
        <xdr:cNvPr id="16487" name="Picture 145" descr="dskvlogo_alt">
          <a:extLst>
            <a:ext uri="{FF2B5EF4-FFF2-40B4-BE49-F238E27FC236}">
              <a16:creationId xmlns:a16="http://schemas.microsoft.com/office/drawing/2014/main" id="{B4131367-F996-4148-A4CB-86C791FA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022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479</xdr:row>
      <xdr:rowOff>19050</xdr:rowOff>
    </xdr:from>
    <xdr:to>
      <xdr:col>16</xdr:col>
      <xdr:colOff>9525</xdr:colOff>
      <xdr:row>479</xdr:row>
      <xdr:rowOff>285750</xdr:rowOff>
    </xdr:to>
    <xdr:pic>
      <xdr:nvPicPr>
        <xdr:cNvPr id="16488" name="Picture 146" descr="dskvlogo_alt">
          <a:extLst>
            <a:ext uri="{FF2B5EF4-FFF2-40B4-BE49-F238E27FC236}">
              <a16:creationId xmlns:a16="http://schemas.microsoft.com/office/drawing/2014/main" id="{8727D356-D6CD-437A-B829-34D8D269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079182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479</xdr:row>
      <xdr:rowOff>9525</xdr:rowOff>
    </xdr:from>
    <xdr:to>
      <xdr:col>1</xdr:col>
      <xdr:colOff>9525</xdr:colOff>
      <xdr:row>479</xdr:row>
      <xdr:rowOff>276225</xdr:rowOff>
    </xdr:to>
    <xdr:pic>
      <xdr:nvPicPr>
        <xdr:cNvPr id="16489" name="Picture 147" descr="dskvlogo_alt">
          <a:extLst>
            <a:ext uri="{FF2B5EF4-FFF2-40B4-BE49-F238E27FC236}">
              <a16:creationId xmlns:a16="http://schemas.microsoft.com/office/drawing/2014/main" id="{6292C2FD-05EA-4952-9837-FC6B2D232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087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479</xdr:row>
      <xdr:rowOff>9525</xdr:rowOff>
    </xdr:from>
    <xdr:to>
      <xdr:col>1</xdr:col>
      <xdr:colOff>9525</xdr:colOff>
      <xdr:row>479</xdr:row>
      <xdr:rowOff>276225</xdr:rowOff>
    </xdr:to>
    <xdr:pic>
      <xdr:nvPicPr>
        <xdr:cNvPr id="16490" name="Picture 148" descr="dskvlogo_alt">
          <a:extLst>
            <a:ext uri="{FF2B5EF4-FFF2-40B4-BE49-F238E27FC236}">
              <a16:creationId xmlns:a16="http://schemas.microsoft.com/office/drawing/2014/main" id="{A1B8EEEA-A42F-42E7-AEA3-EA5180F4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087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462</xdr:row>
      <xdr:rowOff>9525</xdr:rowOff>
    </xdr:from>
    <xdr:to>
      <xdr:col>1</xdr:col>
      <xdr:colOff>9525</xdr:colOff>
      <xdr:row>462</xdr:row>
      <xdr:rowOff>276225</xdr:rowOff>
    </xdr:to>
    <xdr:pic>
      <xdr:nvPicPr>
        <xdr:cNvPr id="16491" name="Picture 149" descr="dskvlogo_alt">
          <a:extLst>
            <a:ext uri="{FF2B5EF4-FFF2-40B4-BE49-F238E27FC236}">
              <a16:creationId xmlns:a16="http://schemas.microsoft.com/office/drawing/2014/main" id="{A40ADB70-7930-43FF-A378-53A3EC8D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022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462</xdr:row>
      <xdr:rowOff>9525</xdr:rowOff>
    </xdr:from>
    <xdr:to>
      <xdr:col>1</xdr:col>
      <xdr:colOff>9525</xdr:colOff>
      <xdr:row>462</xdr:row>
      <xdr:rowOff>276225</xdr:rowOff>
    </xdr:to>
    <xdr:pic>
      <xdr:nvPicPr>
        <xdr:cNvPr id="16492" name="Picture 150" descr="dskvlogo_alt">
          <a:extLst>
            <a:ext uri="{FF2B5EF4-FFF2-40B4-BE49-F238E27FC236}">
              <a16:creationId xmlns:a16="http://schemas.microsoft.com/office/drawing/2014/main" id="{079F87BF-E2B5-400F-B8CE-1678DF639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022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462</xdr:row>
      <xdr:rowOff>9525</xdr:rowOff>
    </xdr:from>
    <xdr:to>
      <xdr:col>1</xdr:col>
      <xdr:colOff>9525</xdr:colOff>
      <xdr:row>462</xdr:row>
      <xdr:rowOff>276225</xdr:rowOff>
    </xdr:to>
    <xdr:pic>
      <xdr:nvPicPr>
        <xdr:cNvPr id="16493" name="Picture 151" descr="dskvlogo_alt">
          <a:extLst>
            <a:ext uri="{FF2B5EF4-FFF2-40B4-BE49-F238E27FC236}">
              <a16:creationId xmlns:a16="http://schemas.microsoft.com/office/drawing/2014/main" id="{1C0609B3-D0F4-40BF-94F5-BDB8CF26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0225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495</xdr:row>
      <xdr:rowOff>9525</xdr:rowOff>
    </xdr:from>
    <xdr:to>
      <xdr:col>16</xdr:col>
      <xdr:colOff>9525</xdr:colOff>
      <xdr:row>495</xdr:row>
      <xdr:rowOff>276225</xdr:rowOff>
    </xdr:to>
    <xdr:pic>
      <xdr:nvPicPr>
        <xdr:cNvPr id="16494" name="Picture 152" descr="dskvlogo_alt">
          <a:extLst>
            <a:ext uri="{FF2B5EF4-FFF2-40B4-BE49-F238E27FC236}">
              <a16:creationId xmlns:a16="http://schemas.microsoft.com/office/drawing/2014/main" id="{28783061-FFE2-4302-81E4-5D868725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11452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495</xdr:row>
      <xdr:rowOff>9525</xdr:rowOff>
    </xdr:from>
    <xdr:to>
      <xdr:col>1</xdr:col>
      <xdr:colOff>9525</xdr:colOff>
      <xdr:row>495</xdr:row>
      <xdr:rowOff>276225</xdr:rowOff>
    </xdr:to>
    <xdr:pic>
      <xdr:nvPicPr>
        <xdr:cNvPr id="16495" name="Picture 153" descr="dskvlogo_alt">
          <a:extLst>
            <a:ext uri="{FF2B5EF4-FFF2-40B4-BE49-F238E27FC236}">
              <a16:creationId xmlns:a16="http://schemas.microsoft.com/office/drawing/2014/main" id="{C20F06CC-AFD1-48B2-B5FC-33D5BDCC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52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512</xdr:row>
      <xdr:rowOff>19050</xdr:rowOff>
    </xdr:from>
    <xdr:to>
      <xdr:col>16</xdr:col>
      <xdr:colOff>9525</xdr:colOff>
      <xdr:row>512</xdr:row>
      <xdr:rowOff>285750</xdr:rowOff>
    </xdr:to>
    <xdr:pic>
      <xdr:nvPicPr>
        <xdr:cNvPr id="16496" name="Picture 154" descr="dskvlogo_alt">
          <a:extLst>
            <a:ext uri="{FF2B5EF4-FFF2-40B4-BE49-F238E27FC236}">
              <a16:creationId xmlns:a16="http://schemas.microsoft.com/office/drawing/2014/main" id="{7770074D-1D58-4D40-965F-BFE469B7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153477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512</xdr:row>
      <xdr:rowOff>9525</xdr:rowOff>
    </xdr:from>
    <xdr:to>
      <xdr:col>1</xdr:col>
      <xdr:colOff>9525</xdr:colOff>
      <xdr:row>512</xdr:row>
      <xdr:rowOff>276225</xdr:rowOff>
    </xdr:to>
    <xdr:pic>
      <xdr:nvPicPr>
        <xdr:cNvPr id="16497" name="Picture 155" descr="dskvlogo_alt">
          <a:extLst>
            <a:ext uri="{FF2B5EF4-FFF2-40B4-BE49-F238E27FC236}">
              <a16:creationId xmlns:a16="http://schemas.microsoft.com/office/drawing/2014/main" id="{4CD406C3-E0F7-4D29-9DF6-5574B5A3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382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512</xdr:row>
      <xdr:rowOff>9525</xdr:rowOff>
    </xdr:from>
    <xdr:to>
      <xdr:col>1</xdr:col>
      <xdr:colOff>9525</xdr:colOff>
      <xdr:row>512</xdr:row>
      <xdr:rowOff>276225</xdr:rowOff>
    </xdr:to>
    <xdr:pic>
      <xdr:nvPicPr>
        <xdr:cNvPr id="16498" name="Picture 156" descr="dskvlogo_alt">
          <a:extLst>
            <a:ext uri="{FF2B5EF4-FFF2-40B4-BE49-F238E27FC236}">
              <a16:creationId xmlns:a16="http://schemas.microsoft.com/office/drawing/2014/main" id="{CE52E8D9-A6A7-40FE-B9FA-CE55765E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382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495</xdr:row>
      <xdr:rowOff>9525</xdr:rowOff>
    </xdr:from>
    <xdr:to>
      <xdr:col>1</xdr:col>
      <xdr:colOff>9525</xdr:colOff>
      <xdr:row>495</xdr:row>
      <xdr:rowOff>276225</xdr:rowOff>
    </xdr:to>
    <xdr:pic>
      <xdr:nvPicPr>
        <xdr:cNvPr id="16499" name="Picture 157" descr="dskvlogo_alt">
          <a:extLst>
            <a:ext uri="{FF2B5EF4-FFF2-40B4-BE49-F238E27FC236}">
              <a16:creationId xmlns:a16="http://schemas.microsoft.com/office/drawing/2014/main" id="{5BAD49EB-F171-46F6-8490-2AC970FE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52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495</xdr:row>
      <xdr:rowOff>9525</xdr:rowOff>
    </xdr:from>
    <xdr:to>
      <xdr:col>1</xdr:col>
      <xdr:colOff>9525</xdr:colOff>
      <xdr:row>495</xdr:row>
      <xdr:rowOff>276225</xdr:rowOff>
    </xdr:to>
    <xdr:pic>
      <xdr:nvPicPr>
        <xdr:cNvPr id="16500" name="Picture 158" descr="dskvlogo_alt">
          <a:extLst>
            <a:ext uri="{FF2B5EF4-FFF2-40B4-BE49-F238E27FC236}">
              <a16:creationId xmlns:a16="http://schemas.microsoft.com/office/drawing/2014/main" id="{E4EFA849-1555-40C3-934B-A0116D933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52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495</xdr:row>
      <xdr:rowOff>9525</xdr:rowOff>
    </xdr:from>
    <xdr:to>
      <xdr:col>1</xdr:col>
      <xdr:colOff>9525</xdr:colOff>
      <xdr:row>495</xdr:row>
      <xdr:rowOff>276225</xdr:rowOff>
    </xdr:to>
    <xdr:pic>
      <xdr:nvPicPr>
        <xdr:cNvPr id="16501" name="Picture 159" descr="dskvlogo_alt">
          <a:extLst>
            <a:ext uri="{FF2B5EF4-FFF2-40B4-BE49-F238E27FC236}">
              <a16:creationId xmlns:a16="http://schemas.microsoft.com/office/drawing/2014/main" id="{618FD6A5-8596-4D53-B179-9D984E08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520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276225</xdr:rowOff>
    </xdr:to>
    <xdr:pic>
      <xdr:nvPicPr>
        <xdr:cNvPr id="11788" name="Picture 1" descr="dskvlogo_alt">
          <a:extLst>
            <a:ext uri="{FF2B5EF4-FFF2-40B4-BE49-F238E27FC236}">
              <a16:creationId xmlns:a16="http://schemas.microsoft.com/office/drawing/2014/main" id="{1DEEB660-5C87-44AE-9164-A0A3B943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9525</xdr:rowOff>
    </xdr:from>
    <xdr:to>
      <xdr:col>16</xdr:col>
      <xdr:colOff>19050</xdr:colOff>
      <xdr:row>0</xdr:row>
      <xdr:rowOff>276225</xdr:rowOff>
    </xdr:to>
    <xdr:pic>
      <xdr:nvPicPr>
        <xdr:cNvPr id="11789" name="Picture 2" descr="dskvlogo_alt">
          <a:extLst>
            <a:ext uri="{FF2B5EF4-FFF2-40B4-BE49-F238E27FC236}">
              <a16:creationId xmlns:a16="http://schemas.microsoft.com/office/drawing/2014/main" id="{758A03EB-B19F-4167-BA76-62B8B18A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15</xdr:row>
      <xdr:rowOff>9525</xdr:rowOff>
    </xdr:from>
    <xdr:to>
      <xdr:col>16</xdr:col>
      <xdr:colOff>19050</xdr:colOff>
      <xdr:row>15</xdr:row>
      <xdr:rowOff>276225</xdr:rowOff>
    </xdr:to>
    <xdr:pic>
      <xdr:nvPicPr>
        <xdr:cNvPr id="11790" name="Picture 3" descr="dskvlogo_alt">
          <a:extLst>
            <a:ext uri="{FF2B5EF4-FFF2-40B4-BE49-F238E27FC236}">
              <a16:creationId xmlns:a16="http://schemas.microsoft.com/office/drawing/2014/main" id="{76107A4F-BE21-4F73-A4CC-E605EFA9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38766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1</xdr:col>
      <xdr:colOff>19050</xdr:colOff>
      <xdr:row>15</xdr:row>
      <xdr:rowOff>276225</xdr:rowOff>
    </xdr:to>
    <xdr:pic>
      <xdr:nvPicPr>
        <xdr:cNvPr id="11791" name="Picture 4" descr="dskvlogo_alt">
          <a:extLst>
            <a:ext uri="{FF2B5EF4-FFF2-40B4-BE49-F238E27FC236}">
              <a16:creationId xmlns:a16="http://schemas.microsoft.com/office/drawing/2014/main" id="{4FFFC61A-47D6-43D2-BDB8-17BD0F69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66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1</xdr:col>
      <xdr:colOff>9525</xdr:colOff>
      <xdr:row>29</xdr:row>
      <xdr:rowOff>276225</xdr:rowOff>
    </xdr:to>
    <xdr:pic>
      <xdr:nvPicPr>
        <xdr:cNvPr id="11792" name="Picture 5" descr="dskvlogo_alt">
          <a:extLst>
            <a:ext uri="{FF2B5EF4-FFF2-40B4-BE49-F238E27FC236}">
              <a16:creationId xmlns:a16="http://schemas.microsoft.com/office/drawing/2014/main" id="{C11D0A84-4B59-4080-8E5C-0BDFD952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9525</xdr:rowOff>
    </xdr:from>
    <xdr:to>
      <xdr:col>16</xdr:col>
      <xdr:colOff>9525</xdr:colOff>
      <xdr:row>29</xdr:row>
      <xdr:rowOff>276225</xdr:rowOff>
    </xdr:to>
    <xdr:pic>
      <xdr:nvPicPr>
        <xdr:cNvPr id="11793" name="Picture 6" descr="dskvlogo_alt">
          <a:extLst>
            <a:ext uri="{FF2B5EF4-FFF2-40B4-BE49-F238E27FC236}">
              <a16:creationId xmlns:a16="http://schemas.microsoft.com/office/drawing/2014/main" id="{2E3377A5-3F9D-400A-B55D-D17A4928B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739140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16</xdr:col>
      <xdr:colOff>9525</xdr:colOff>
      <xdr:row>44</xdr:row>
      <xdr:rowOff>276225</xdr:rowOff>
    </xdr:to>
    <xdr:pic>
      <xdr:nvPicPr>
        <xdr:cNvPr id="11794" name="Picture 7" descr="dskvlogo_alt">
          <a:extLst>
            <a:ext uri="{FF2B5EF4-FFF2-40B4-BE49-F238E27FC236}">
              <a16:creationId xmlns:a16="http://schemas.microsoft.com/office/drawing/2014/main" id="{891EA5D6-8AF4-4686-806D-011989C5C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12585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1</xdr:col>
      <xdr:colOff>9525</xdr:colOff>
      <xdr:row>44</xdr:row>
      <xdr:rowOff>276225</xdr:rowOff>
    </xdr:to>
    <xdr:pic>
      <xdr:nvPicPr>
        <xdr:cNvPr id="11795" name="Picture 8" descr="dskvlogo_alt">
          <a:extLst>
            <a:ext uri="{FF2B5EF4-FFF2-40B4-BE49-F238E27FC236}">
              <a16:creationId xmlns:a16="http://schemas.microsoft.com/office/drawing/2014/main" id="{EC2C30FA-049A-4972-97C9-8FBFE42FD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85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</xdr:row>
      <xdr:rowOff>9525</xdr:rowOff>
    </xdr:from>
    <xdr:to>
      <xdr:col>1</xdr:col>
      <xdr:colOff>9525</xdr:colOff>
      <xdr:row>58</xdr:row>
      <xdr:rowOff>276225</xdr:rowOff>
    </xdr:to>
    <xdr:pic>
      <xdr:nvPicPr>
        <xdr:cNvPr id="11796" name="Picture 9" descr="dskvlogo_alt">
          <a:extLst>
            <a:ext uri="{FF2B5EF4-FFF2-40B4-BE49-F238E27FC236}">
              <a16:creationId xmlns:a16="http://schemas.microsoft.com/office/drawing/2014/main" id="{0F9FA0B2-FBC4-4F58-8ADE-F69B6D2BF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7327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9525</xdr:rowOff>
    </xdr:from>
    <xdr:to>
      <xdr:col>16</xdr:col>
      <xdr:colOff>9525</xdr:colOff>
      <xdr:row>58</xdr:row>
      <xdr:rowOff>276225</xdr:rowOff>
    </xdr:to>
    <xdr:pic>
      <xdr:nvPicPr>
        <xdr:cNvPr id="11797" name="Picture 10" descr="dskvlogo_alt">
          <a:extLst>
            <a:ext uri="{FF2B5EF4-FFF2-40B4-BE49-F238E27FC236}">
              <a16:creationId xmlns:a16="http://schemas.microsoft.com/office/drawing/2014/main" id="{6629CED1-FC26-429B-9B9A-91A5C883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477327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73</xdr:row>
      <xdr:rowOff>9525</xdr:rowOff>
    </xdr:from>
    <xdr:to>
      <xdr:col>16</xdr:col>
      <xdr:colOff>9525</xdr:colOff>
      <xdr:row>73</xdr:row>
      <xdr:rowOff>276225</xdr:rowOff>
    </xdr:to>
    <xdr:pic>
      <xdr:nvPicPr>
        <xdr:cNvPr id="11798" name="Picture 11" descr="dskvlogo_alt">
          <a:extLst>
            <a:ext uri="{FF2B5EF4-FFF2-40B4-BE49-F238E27FC236}">
              <a16:creationId xmlns:a16="http://schemas.microsoft.com/office/drawing/2014/main" id="{E248F66A-D9AD-44B9-A714-EAB3ADF7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86404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</xdr:row>
      <xdr:rowOff>9525</xdr:rowOff>
    </xdr:from>
    <xdr:to>
      <xdr:col>1</xdr:col>
      <xdr:colOff>9525</xdr:colOff>
      <xdr:row>73</xdr:row>
      <xdr:rowOff>276225</xdr:rowOff>
    </xdr:to>
    <xdr:pic>
      <xdr:nvPicPr>
        <xdr:cNvPr id="11799" name="Picture 12" descr="dskvlogo_alt">
          <a:extLst>
            <a:ext uri="{FF2B5EF4-FFF2-40B4-BE49-F238E27FC236}">
              <a16:creationId xmlns:a16="http://schemas.microsoft.com/office/drawing/2014/main" id="{D3D04922-CB62-42C7-A0DF-7061E3973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9525</xdr:rowOff>
    </xdr:from>
    <xdr:to>
      <xdr:col>1</xdr:col>
      <xdr:colOff>9525</xdr:colOff>
      <xdr:row>87</xdr:row>
      <xdr:rowOff>276225</xdr:rowOff>
    </xdr:to>
    <xdr:pic>
      <xdr:nvPicPr>
        <xdr:cNvPr id="11800" name="Picture 13" descr="dskvlogo_alt">
          <a:extLst>
            <a:ext uri="{FF2B5EF4-FFF2-40B4-BE49-F238E27FC236}">
              <a16:creationId xmlns:a16="http://schemas.microsoft.com/office/drawing/2014/main" id="{ACC524A0-3AD0-4D20-B135-AD052DE9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551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87</xdr:row>
      <xdr:rowOff>9525</xdr:rowOff>
    </xdr:from>
    <xdr:to>
      <xdr:col>16</xdr:col>
      <xdr:colOff>9525</xdr:colOff>
      <xdr:row>87</xdr:row>
      <xdr:rowOff>276225</xdr:rowOff>
    </xdr:to>
    <xdr:pic>
      <xdr:nvPicPr>
        <xdr:cNvPr id="11801" name="Picture 14" descr="dskvlogo_alt">
          <a:extLst>
            <a:ext uri="{FF2B5EF4-FFF2-40B4-BE49-F238E27FC236}">
              <a16:creationId xmlns:a16="http://schemas.microsoft.com/office/drawing/2014/main" id="{0F9E3213-B4DD-420B-811D-805779ED6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215515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102</xdr:row>
      <xdr:rowOff>9525</xdr:rowOff>
    </xdr:from>
    <xdr:to>
      <xdr:col>16</xdr:col>
      <xdr:colOff>9525</xdr:colOff>
      <xdr:row>102</xdr:row>
      <xdr:rowOff>276225</xdr:rowOff>
    </xdr:to>
    <xdr:pic>
      <xdr:nvPicPr>
        <xdr:cNvPr id="11802" name="Picture 15" descr="dskvlogo_alt">
          <a:extLst>
            <a:ext uri="{FF2B5EF4-FFF2-40B4-BE49-F238E27FC236}">
              <a16:creationId xmlns:a16="http://schemas.microsoft.com/office/drawing/2014/main" id="{13ABC779-9749-49A2-861C-AA0F5909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602230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9525</xdr:rowOff>
    </xdr:from>
    <xdr:to>
      <xdr:col>1</xdr:col>
      <xdr:colOff>9525</xdr:colOff>
      <xdr:row>102</xdr:row>
      <xdr:rowOff>276225</xdr:rowOff>
    </xdr:to>
    <xdr:pic>
      <xdr:nvPicPr>
        <xdr:cNvPr id="11803" name="Picture 16" descr="dskvlogo_alt">
          <a:extLst>
            <a:ext uri="{FF2B5EF4-FFF2-40B4-BE49-F238E27FC236}">
              <a16:creationId xmlns:a16="http://schemas.microsoft.com/office/drawing/2014/main" id="{1F80D4FE-D4FB-41AF-B851-49E02804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22300"/>
          <a:ext cx="390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9525</xdr:rowOff>
    </xdr:from>
    <xdr:to>
      <xdr:col>1</xdr:col>
      <xdr:colOff>19050</xdr:colOff>
      <xdr:row>116</xdr:row>
      <xdr:rowOff>276225</xdr:rowOff>
    </xdr:to>
    <xdr:pic>
      <xdr:nvPicPr>
        <xdr:cNvPr id="11804" name="Picture 17" descr="dskvlogo_alt">
          <a:extLst>
            <a:ext uri="{FF2B5EF4-FFF2-40B4-BE49-F238E27FC236}">
              <a16:creationId xmlns:a16="http://schemas.microsoft.com/office/drawing/2014/main" id="{E4487344-DFCD-4531-B5D3-567A8059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37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116</xdr:row>
      <xdr:rowOff>9525</xdr:rowOff>
    </xdr:from>
    <xdr:to>
      <xdr:col>16</xdr:col>
      <xdr:colOff>19050</xdr:colOff>
      <xdr:row>116</xdr:row>
      <xdr:rowOff>276225</xdr:rowOff>
    </xdr:to>
    <xdr:pic>
      <xdr:nvPicPr>
        <xdr:cNvPr id="11805" name="Picture 18" descr="dskvlogo_alt">
          <a:extLst>
            <a:ext uri="{FF2B5EF4-FFF2-40B4-BE49-F238E27FC236}">
              <a16:creationId xmlns:a16="http://schemas.microsoft.com/office/drawing/2014/main" id="{9E3E11E6-B694-4C17-A1FC-821DBB95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9537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131</xdr:row>
      <xdr:rowOff>9525</xdr:rowOff>
    </xdr:from>
    <xdr:to>
      <xdr:col>16</xdr:col>
      <xdr:colOff>19050</xdr:colOff>
      <xdr:row>131</xdr:row>
      <xdr:rowOff>276225</xdr:rowOff>
    </xdr:to>
    <xdr:pic>
      <xdr:nvPicPr>
        <xdr:cNvPr id="11806" name="Picture 19" descr="dskvlogo_alt">
          <a:extLst>
            <a:ext uri="{FF2B5EF4-FFF2-40B4-BE49-F238E27FC236}">
              <a16:creationId xmlns:a16="http://schemas.microsoft.com/office/drawing/2014/main" id="{EAD85CD8-3148-4B0B-A7BA-B21F55A6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334041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9525</xdr:rowOff>
    </xdr:from>
    <xdr:to>
      <xdr:col>1</xdr:col>
      <xdr:colOff>19050</xdr:colOff>
      <xdr:row>131</xdr:row>
      <xdr:rowOff>276225</xdr:rowOff>
    </xdr:to>
    <xdr:pic>
      <xdr:nvPicPr>
        <xdr:cNvPr id="11807" name="Picture 20" descr="dskvlogo_alt">
          <a:extLst>
            <a:ext uri="{FF2B5EF4-FFF2-40B4-BE49-F238E27FC236}">
              <a16:creationId xmlns:a16="http://schemas.microsoft.com/office/drawing/2014/main" id="{6BDB5DB3-7C3E-4928-9658-68FC5804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041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9525</xdr:rowOff>
    </xdr:from>
    <xdr:to>
      <xdr:col>1</xdr:col>
      <xdr:colOff>19050</xdr:colOff>
      <xdr:row>145</xdr:row>
      <xdr:rowOff>276225</xdr:rowOff>
    </xdr:to>
    <xdr:pic>
      <xdr:nvPicPr>
        <xdr:cNvPr id="11808" name="Picture 21" descr="dskvlogo_alt">
          <a:extLst>
            <a:ext uri="{FF2B5EF4-FFF2-40B4-BE49-F238E27FC236}">
              <a16:creationId xmlns:a16="http://schemas.microsoft.com/office/drawing/2014/main" id="{26F2539A-5BD0-47D3-9CE9-14E59484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189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145</xdr:row>
      <xdr:rowOff>9525</xdr:rowOff>
    </xdr:from>
    <xdr:to>
      <xdr:col>16</xdr:col>
      <xdr:colOff>19050</xdr:colOff>
      <xdr:row>145</xdr:row>
      <xdr:rowOff>276225</xdr:rowOff>
    </xdr:to>
    <xdr:pic>
      <xdr:nvPicPr>
        <xdr:cNvPr id="11809" name="Picture 22" descr="dskvlogo_alt">
          <a:extLst>
            <a:ext uri="{FF2B5EF4-FFF2-40B4-BE49-F238E27FC236}">
              <a16:creationId xmlns:a16="http://schemas.microsoft.com/office/drawing/2014/main" id="{AD57BB57-5E0E-4592-8FDA-9A473763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369189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160</xdr:row>
      <xdr:rowOff>9525</xdr:rowOff>
    </xdr:from>
    <xdr:to>
      <xdr:col>16</xdr:col>
      <xdr:colOff>19050</xdr:colOff>
      <xdr:row>160</xdr:row>
      <xdr:rowOff>276225</xdr:rowOff>
    </xdr:to>
    <xdr:pic>
      <xdr:nvPicPr>
        <xdr:cNvPr id="11810" name="Picture 23" descr="dskvlogo_alt">
          <a:extLst>
            <a:ext uri="{FF2B5EF4-FFF2-40B4-BE49-F238E27FC236}">
              <a16:creationId xmlns:a16="http://schemas.microsoft.com/office/drawing/2014/main" id="{2C01B72E-2B22-456B-883A-39B57D87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407860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9525</xdr:rowOff>
    </xdr:from>
    <xdr:to>
      <xdr:col>1</xdr:col>
      <xdr:colOff>19050</xdr:colOff>
      <xdr:row>160</xdr:row>
      <xdr:rowOff>276225</xdr:rowOff>
    </xdr:to>
    <xdr:pic>
      <xdr:nvPicPr>
        <xdr:cNvPr id="11811" name="Picture 24" descr="dskvlogo_alt">
          <a:extLst>
            <a:ext uri="{FF2B5EF4-FFF2-40B4-BE49-F238E27FC236}">
              <a16:creationId xmlns:a16="http://schemas.microsoft.com/office/drawing/2014/main" id="{55ABA821-6982-46A7-A420-085B39BB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860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1</xdr:col>
      <xdr:colOff>19050</xdr:colOff>
      <xdr:row>29</xdr:row>
      <xdr:rowOff>276225</xdr:rowOff>
    </xdr:to>
    <xdr:pic>
      <xdr:nvPicPr>
        <xdr:cNvPr id="11812" name="Picture 25" descr="dskvlogo_alt">
          <a:extLst>
            <a:ext uri="{FF2B5EF4-FFF2-40B4-BE49-F238E27FC236}">
              <a16:creationId xmlns:a16="http://schemas.microsoft.com/office/drawing/2014/main" id="{C78981CC-722D-400D-BCB8-984FCACB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</xdr:row>
      <xdr:rowOff>9525</xdr:rowOff>
    </xdr:from>
    <xdr:to>
      <xdr:col>1</xdr:col>
      <xdr:colOff>19050</xdr:colOff>
      <xdr:row>58</xdr:row>
      <xdr:rowOff>276225</xdr:rowOff>
    </xdr:to>
    <xdr:pic>
      <xdr:nvPicPr>
        <xdr:cNvPr id="11813" name="Picture 26" descr="dskvlogo_alt">
          <a:extLst>
            <a:ext uri="{FF2B5EF4-FFF2-40B4-BE49-F238E27FC236}">
              <a16:creationId xmlns:a16="http://schemas.microsoft.com/office/drawing/2014/main" id="{F50D6AEC-2BA1-4219-9FAD-741768D1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732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</xdr:row>
      <xdr:rowOff>9525</xdr:rowOff>
    </xdr:from>
    <xdr:to>
      <xdr:col>1</xdr:col>
      <xdr:colOff>19050</xdr:colOff>
      <xdr:row>87</xdr:row>
      <xdr:rowOff>276225</xdr:rowOff>
    </xdr:to>
    <xdr:pic>
      <xdr:nvPicPr>
        <xdr:cNvPr id="11814" name="Picture 27" descr="dskvlogo_alt">
          <a:extLst>
            <a:ext uri="{FF2B5EF4-FFF2-40B4-BE49-F238E27FC236}">
              <a16:creationId xmlns:a16="http://schemas.microsoft.com/office/drawing/2014/main" id="{3C4352D2-CE9D-4D18-A6B9-CCA5B5406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551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9525</xdr:rowOff>
    </xdr:from>
    <xdr:to>
      <xdr:col>1</xdr:col>
      <xdr:colOff>19050</xdr:colOff>
      <xdr:row>116</xdr:row>
      <xdr:rowOff>276225</xdr:rowOff>
    </xdr:to>
    <xdr:pic>
      <xdr:nvPicPr>
        <xdr:cNvPr id="11815" name="Picture 28" descr="dskvlogo_alt">
          <a:extLst>
            <a:ext uri="{FF2B5EF4-FFF2-40B4-BE49-F238E27FC236}">
              <a16:creationId xmlns:a16="http://schemas.microsoft.com/office/drawing/2014/main" id="{5DC4C7D5-9F9D-4DBE-BE3F-0BFE57EA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37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9525</xdr:rowOff>
    </xdr:from>
    <xdr:to>
      <xdr:col>1</xdr:col>
      <xdr:colOff>19050</xdr:colOff>
      <xdr:row>131</xdr:row>
      <xdr:rowOff>276225</xdr:rowOff>
    </xdr:to>
    <xdr:pic>
      <xdr:nvPicPr>
        <xdr:cNvPr id="11816" name="Picture 29" descr="dskvlogo_alt">
          <a:extLst>
            <a:ext uri="{FF2B5EF4-FFF2-40B4-BE49-F238E27FC236}">
              <a16:creationId xmlns:a16="http://schemas.microsoft.com/office/drawing/2014/main" id="{D62CAE98-F99D-46F2-8979-09F0BE894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041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9525</xdr:rowOff>
    </xdr:from>
    <xdr:to>
      <xdr:col>1</xdr:col>
      <xdr:colOff>19050</xdr:colOff>
      <xdr:row>145</xdr:row>
      <xdr:rowOff>276225</xdr:rowOff>
    </xdr:to>
    <xdr:pic>
      <xdr:nvPicPr>
        <xdr:cNvPr id="11817" name="Picture 30" descr="dskvlogo_alt">
          <a:extLst>
            <a:ext uri="{FF2B5EF4-FFF2-40B4-BE49-F238E27FC236}">
              <a16:creationId xmlns:a16="http://schemas.microsoft.com/office/drawing/2014/main" id="{8E50E6FA-4ABD-4321-83A2-391C0E1B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189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9525</xdr:rowOff>
    </xdr:from>
    <xdr:to>
      <xdr:col>1</xdr:col>
      <xdr:colOff>19050</xdr:colOff>
      <xdr:row>160</xdr:row>
      <xdr:rowOff>276225</xdr:rowOff>
    </xdr:to>
    <xdr:pic>
      <xdr:nvPicPr>
        <xdr:cNvPr id="11818" name="Picture 31" descr="dskvlogo_alt">
          <a:extLst>
            <a:ext uri="{FF2B5EF4-FFF2-40B4-BE49-F238E27FC236}">
              <a16:creationId xmlns:a16="http://schemas.microsoft.com/office/drawing/2014/main" id="{079D9988-ACF6-44B4-9122-A7E674B42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860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9525</xdr:rowOff>
    </xdr:from>
    <xdr:to>
      <xdr:col>1</xdr:col>
      <xdr:colOff>19050</xdr:colOff>
      <xdr:row>174</xdr:row>
      <xdr:rowOff>276225</xdr:rowOff>
    </xdr:to>
    <xdr:pic>
      <xdr:nvPicPr>
        <xdr:cNvPr id="11819" name="Picture 32" descr="dskvlogo_alt">
          <a:extLst>
            <a:ext uri="{FF2B5EF4-FFF2-40B4-BE49-F238E27FC236}">
              <a16:creationId xmlns:a16="http://schemas.microsoft.com/office/drawing/2014/main" id="{463E4BD1-FF1D-42CD-969E-453CF92C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007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174</xdr:row>
      <xdr:rowOff>9525</xdr:rowOff>
    </xdr:from>
    <xdr:to>
      <xdr:col>16</xdr:col>
      <xdr:colOff>19050</xdr:colOff>
      <xdr:row>174</xdr:row>
      <xdr:rowOff>276225</xdr:rowOff>
    </xdr:to>
    <xdr:pic>
      <xdr:nvPicPr>
        <xdr:cNvPr id="11820" name="Picture 33" descr="dskvlogo_alt">
          <a:extLst>
            <a:ext uri="{FF2B5EF4-FFF2-40B4-BE49-F238E27FC236}">
              <a16:creationId xmlns:a16="http://schemas.microsoft.com/office/drawing/2014/main" id="{E3653479-A7C7-423C-9606-1BE080529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443007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189</xdr:row>
      <xdr:rowOff>9525</xdr:rowOff>
    </xdr:from>
    <xdr:to>
      <xdr:col>16</xdr:col>
      <xdr:colOff>19050</xdr:colOff>
      <xdr:row>189</xdr:row>
      <xdr:rowOff>276225</xdr:rowOff>
    </xdr:to>
    <xdr:pic>
      <xdr:nvPicPr>
        <xdr:cNvPr id="11821" name="Picture 34" descr="dskvlogo_alt">
          <a:extLst>
            <a:ext uri="{FF2B5EF4-FFF2-40B4-BE49-F238E27FC236}">
              <a16:creationId xmlns:a16="http://schemas.microsoft.com/office/drawing/2014/main" id="{24D54583-0E03-49ED-AC86-BB96EA4A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48167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9525</xdr:rowOff>
    </xdr:from>
    <xdr:to>
      <xdr:col>1</xdr:col>
      <xdr:colOff>19050</xdr:colOff>
      <xdr:row>189</xdr:row>
      <xdr:rowOff>276225</xdr:rowOff>
    </xdr:to>
    <xdr:pic>
      <xdr:nvPicPr>
        <xdr:cNvPr id="11822" name="Picture 35" descr="dskvlogo_alt">
          <a:extLst>
            <a:ext uri="{FF2B5EF4-FFF2-40B4-BE49-F238E27FC236}">
              <a16:creationId xmlns:a16="http://schemas.microsoft.com/office/drawing/2014/main" id="{66AC8ECF-843A-4CEF-9A2A-58BD04FE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67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9525</xdr:rowOff>
    </xdr:from>
    <xdr:to>
      <xdr:col>1</xdr:col>
      <xdr:colOff>19050</xdr:colOff>
      <xdr:row>174</xdr:row>
      <xdr:rowOff>276225</xdr:rowOff>
    </xdr:to>
    <xdr:pic>
      <xdr:nvPicPr>
        <xdr:cNvPr id="11823" name="Picture 36" descr="dskvlogo_alt">
          <a:extLst>
            <a:ext uri="{FF2B5EF4-FFF2-40B4-BE49-F238E27FC236}">
              <a16:creationId xmlns:a16="http://schemas.microsoft.com/office/drawing/2014/main" id="{531CD3C1-75E4-432C-9916-CAC2F398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007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9525</xdr:rowOff>
    </xdr:from>
    <xdr:to>
      <xdr:col>1</xdr:col>
      <xdr:colOff>19050</xdr:colOff>
      <xdr:row>189</xdr:row>
      <xdr:rowOff>276225</xdr:rowOff>
    </xdr:to>
    <xdr:pic>
      <xdr:nvPicPr>
        <xdr:cNvPr id="11824" name="Picture 37" descr="dskvlogo_alt">
          <a:extLst>
            <a:ext uri="{FF2B5EF4-FFF2-40B4-BE49-F238E27FC236}">
              <a16:creationId xmlns:a16="http://schemas.microsoft.com/office/drawing/2014/main" id="{9C02A239-0369-4AA9-93A1-7E7F6A65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67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9525</xdr:rowOff>
    </xdr:from>
    <xdr:to>
      <xdr:col>1</xdr:col>
      <xdr:colOff>19050</xdr:colOff>
      <xdr:row>203</xdr:row>
      <xdr:rowOff>276225</xdr:rowOff>
    </xdr:to>
    <xdr:pic>
      <xdr:nvPicPr>
        <xdr:cNvPr id="11825" name="Picture 38" descr="dskvlogo_alt">
          <a:extLst>
            <a:ext uri="{FF2B5EF4-FFF2-40B4-BE49-F238E27FC236}">
              <a16:creationId xmlns:a16="http://schemas.microsoft.com/office/drawing/2014/main" id="{2FAE0E13-E109-4DB1-AF71-2A303970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826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203</xdr:row>
      <xdr:rowOff>9525</xdr:rowOff>
    </xdr:from>
    <xdr:to>
      <xdr:col>16</xdr:col>
      <xdr:colOff>19050</xdr:colOff>
      <xdr:row>203</xdr:row>
      <xdr:rowOff>276225</xdr:rowOff>
    </xdr:to>
    <xdr:pic>
      <xdr:nvPicPr>
        <xdr:cNvPr id="11826" name="Picture 39" descr="dskvlogo_alt">
          <a:extLst>
            <a:ext uri="{FF2B5EF4-FFF2-40B4-BE49-F238E27FC236}">
              <a16:creationId xmlns:a16="http://schemas.microsoft.com/office/drawing/2014/main" id="{A652D13C-67D7-47AF-AB58-FB78ED60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16826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218</xdr:row>
      <xdr:rowOff>9525</xdr:rowOff>
    </xdr:from>
    <xdr:to>
      <xdr:col>16</xdr:col>
      <xdr:colOff>19050</xdr:colOff>
      <xdr:row>218</xdr:row>
      <xdr:rowOff>276225</xdr:rowOff>
    </xdr:to>
    <xdr:pic>
      <xdr:nvPicPr>
        <xdr:cNvPr id="11827" name="Picture 40" descr="dskvlogo_alt">
          <a:extLst>
            <a:ext uri="{FF2B5EF4-FFF2-40B4-BE49-F238E27FC236}">
              <a16:creationId xmlns:a16="http://schemas.microsoft.com/office/drawing/2014/main" id="{E3A3DB9F-00A2-442B-A73B-8FC7E6FE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55498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9525</xdr:rowOff>
    </xdr:from>
    <xdr:to>
      <xdr:col>1</xdr:col>
      <xdr:colOff>19050</xdr:colOff>
      <xdr:row>218</xdr:row>
      <xdr:rowOff>276225</xdr:rowOff>
    </xdr:to>
    <xdr:pic>
      <xdr:nvPicPr>
        <xdr:cNvPr id="11828" name="Picture 41" descr="dskvlogo_alt">
          <a:extLst>
            <a:ext uri="{FF2B5EF4-FFF2-40B4-BE49-F238E27FC236}">
              <a16:creationId xmlns:a16="http://schemas.microsoft.com/office/drawing/2014/main" id="{A66271B6-8A33-4AC2-BA82-E7A5BF9C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498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9525</xdr:rowOff>
    </xdr:from>
    <xdr:to>
      <xdr:col>1</xdr:col>
      <xdr:colOff>19050</xdr:colOff>
      <xdr:row>203</xdr:row>
      <xdr:rowOff>276225</xdr:rowOff>
    </xdr:to>
    <xdr:pic>
      <xdr:nvPicPr>
        <xdr:cNvPr id="11829" name="Picture 42" descr="dskvlogo_alt">
          <a:extLst>
            <a:ext uri="{FF2B5EF4-FFF2-40B4-BE49-F238E27FC236}">
              <a16:creationId xmlns:a16="http://schemas.microsoft.com/office/drawing/2014/main" id="{5A2681A8-321B-490E-8C62-6049F50B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826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9525</xdr:rowOff>
    </xdr:from>
    <xdr:to>
      <xdr:col>1</xdr:col>
      <xdr:colOff>19050</xdr:colOff>
      <xdr:row>218</xdr:row>
      <xdr:rowOff>276225</xdr:rowOff>
    </xdr:to>
    <xdr:pic>
      <xdr:nvPicPr>
        <xdr:cNvPr id="11830" name="Picture 43" descr="dskvlogo_alt">
          <a:extLst>
            <a:ext uri="{FF2B5EF4-FFF2-40B4-BE49-F238E27FC236}">
              <a16:creationId xmlns:a16="http://schemas.microsoft.com/office/drawing/2014/main" id="{D296A5D2-6042-46D3-ACB5-62486144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498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9525</xdr:rowOff>
    </xdr:from>
    <xdr:to>
      <xdr:col>1</xdr:col>
      <xdr:colOff>19050</xdr:colOff>
      <xdr:row>232</xdr:row>
      <xdr:rowOff>276225</xdr:rowOff>
    </xdr:to>
    <xdr:pic>
      <xdr:nvPicPr>
        <xdr:cNvPr id="11831" name="Picture 44" descr="dskvlogo_alt">
          <a:extLst>
            <a:ext uri="{FF2B5EF4-FFF2-40B4-BE49-F238E27FC236}">
              <a16:creationId xmlns:a16="http://schemas.microsoft.com/office/drawing/2014/main" id="{EFCFEA7B-5FC1-4DD4-8002-C8052479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64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232</xdr:row>
      <xdr:rowOff>9525</xdr:rowOff>
    </xdr:from>
    <xdr:to>
      <xdr:col>16</xdr:col>
      <xdr:colOff>19050</xdr:colOff>
      <xdr:row>232</xdr:row>
      <xdr:rowOff>276225</xdr:rowOff>
    </xdr:to>
    <xdr:pic>
      <xdr:nvPicPr>
        <xdr:cNvPr id="11832" name="Picture 45" descr="dskvlogo_alt">
          <a:extLst>
            <a:ext uri="{FF2B5EF4-FFF2-40B4-BE49-F238E27FC236}">
              <a16:creationId xmlns:a16="http://schemas.microsoft.com/office/drawing/2014/main" id="{82575256-3798-4368-9840-58960C088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9064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247</xdr:row>
      <xdr:rowOff>9525</xdr:rowOff>
    </xdr:from>
    <xdr:to>
      <xdr:col>16</xdr:col>
      <xdr:colOff>19050</xdr:colOff>
      <xdr:row>247</xdr:row>
      <xdr:rowOff>276225</xdr:rowOff>
    </xdr:to>
    <xdr:pic>
      <xdr:nvPicPr>
        <xdr:cNvPr id="11833" name="Picture 46" descr="dskvlogo_alt">
          <a:extLst>
            <a:ext uri="{FF2B5EF4-FFF2-40B4-BE49-F238E27FC236}">
              <a16:creationId xmlns:a16="http://schemas.microsoft.com/office/drawing/2014/main" id="{9DCAEF0E-F3D4-473F-A681-809DCE02A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29316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9525</xdr:rowOff>
    </xdr:from>
    <xdr:to>
      <xdr:col>1</xdr:col>
      <xdr:colOff>19050</xdr:colOff>
      <xdr:row>247</xdr:row>
      <xdr:rowOff>276225</xdr:rowOff>
    </xdr:to>
    <xdr:pic>
      <xdr:nvPicPr>
        <xdr:cNvPr id="11834" name="Picture 47" descr="dskvlogo_alt">
          <a:extLst>
            <a:ext uri="{FF2B5EF4-FFF2-40B4-BE49-F238E27FC236}">
              <a16:creationId xmlns:a16="http://schemas.microsoft.com/office/drawing/2014/main" id="{00E80724-420F-44BC-A0CA-3A660802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316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9525</xdr:rowOff>
    </xdr:from>
    <xdr:to>
      <xdr:col>1</xdr:col>
      <xdr:colOff>19050</xdr:colOff>
      <xdr:row>232</xdr:row>
      <xdr:rowOff>276225</xdr:rowOff>
    </xdr:to>
    <xdr:pic>
      <xdr:nvPicPr>
        <xdr:cNvPr id="11835" name="Picture 48" descr="dskvlogo_alt">
          <a:extLst>
            <a:ext uri="{FF2B5EF4-FFF2-40B4-BE49-F238E27FC236}">
              <a16:creationId xmlns:a16="http://schemas.microsoft.com/office/drawing/2014/main" id="{9BE5BBB3-FBC7-45DC-BEB0-3AF73EDB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64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9525</xdr:rowOff>
    </xdr:from>
    <xdr:to>
      <xdr:col>1</xdr:col>
      <xdr:colOff>19050</xdr:colOff>
      <xdr:row>247</xdr:row>
      <xdr:rowOff>276225</xdr:rowOff>
    </xdr:to>
    <xdr:pic>
      <xdr:nvPicPr>
        <xdr:cNvPr id="11836" name="Picture 49" descr="dskvlogo_alt">
          <a:extLst>
            <a:ext uri="{FF2B5EF4-FFF2-40B4-BE49-F238E27FC236}">
              <a16:creationId xmlns:a16="http://schemas.microsoft.com/office/drawing/2014/main" id="{643490B4-F094-4227-85E7-73FC6C35E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316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9525</xdr:rowOff>
    </xdr:from>
    <xdr:to>
      <xdr:col>1</xdr:col>
      <xdr:colOff>19050</xdr:colOff>
      <xdr:row>261</xdr:row>
      <xdr:rowOff>276225</xdr:rowOff>
    </xdr:to>
    <xdr:pic>
      <xdr:nvPicPr>
        <xdr:cNvPr id="11837" name="Picture 50" descr="dskvlogo_alt">
          <a:extLst>
            <a:ext uri="{FF2B5EF4-FFF2-40B4-BE49-F238E27FC236}">
              <a16:creationId xmlns:a16="http://schemas.microsoft.com/office/drawing/2014/main" id="{E82323E5-1ED5-47A4-806E-C0A8DF471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464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261</xdr:row>
      <xdr:rowOff>9525</xdr:rowOff>
    </xdr:from>
    <xdr:to>
      <xdr:col>16</xdr:col>
      <xdr:colOff>19050</xdr:colOff>
      <xdr:row>261</xdr:row>
      <xdr:rowOff>276225</xdr:rowOff>
    </xdr:to>
    <xdr:pic>
      <xdr:nvPicPr>
        <xdr:cNvPr id="11838" name="Picture 51" descr="dskvlogo_alt">
          <a:extLst>
            <a:ext uri="{FF2B5EF4-FFF2-40B4-BE49-F238E27FC236}">
              <a16:creationId xmlns:a16="http://schemas.microsoft.com/office/drawing/2014/main" id="{E51E4DD8-866E-494D-B27A-016495628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64464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276</xdr:row>
      <xdr:rowOff>9525</xdr:rowOff>
    </xdr:from>
    <xdr:to>
      <xdr:col>16</xdr:col>
      <xdr:colOff>19050</xdr:colOff>
      <xdr:row>276</xdr:row>
      <xdr:rowOff>276225</xdr:rowOff>
    </xdr:to>
    <xdr:pic>
      <xdr:nvPicPr>
        <xdr:cNvPr id="11839" name="Picture 52" descr="dskvlogo_alt">
          <a:extLst>
            <a:ext uri="{FF2B5EF4-FFF2-40B4-BE49-F238E27FC236}">
              <a16:creationId xmlns:a16="http://schemas.microsoft.com/office/drawing/2014/main" id="{4E62F83F-178F-4E89-9000-B6279A8E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703135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276</xdr:row>
      <xdr:rowOff>9525</xdr:rowOff>
    </xdr:from>
    <xdr:to>
      <xdr:col>1</xdr:col>
      <xdr:colOff>19050</xdr:colOff>
      <xdr:row>276</xdr:row>
      <xdr:rowOff>276225</xdr:rowOff>
    </xdr:to>
    <xdr:pic>
      <xdr:nvPicPr>
        <xdr:cNvPr id="11840" name="Picture 53" descr="dskvlogo_alt">
          <a:extLst>
            <a:ext uri="{FF2B5EF4-FFF2-40B4-BE49-F238E27FC236}">
              <a16:creationId xmlns:a16="http://schemas.microsoft.com/office/drawing/2014/main" id="{522AF96F-4CD1-4678-B510-89CBFEA7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3135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9525</xdr:rowOff>
    </xdr:from>
    <xdr:to>
      <xdr:col>1</xdr:col>
      <xdr:colOff>19050</xdr:colOff>
      <xdr:row>261</xdr:row>
      <xdr:rowOff>276225</xdr:rowOff>
    </xdr:to>
    <xdr:pic>
      <xdr:nvPicPr>
        <xdr:cNvPr id="11841" name="Picture 54" descr="dskvlogo_alt">
          <a:extLst>
            <a:ext uri="{FF2B5EF4-FFF2-40B4-BE49-F238E27FC236}">
              <a16:creationId xmlns:a16="http://schemas.microsoft.com/office/drawing/2014/main" id="{E75A0474-50A9-4313-B5D6-4A4E101B9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464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276</xdr:row>
      <xdr:rowOff>9525</xdr:rowOff>
    </xdr:from>
    <xdr:to>
      <xdr:col>1</xdr:col>
      <xdr:colOff>19050</xdr:colOff>
      <xdr:row>276</xdr:row>
      <xdr:rowOff>276225</xdr:rowOff>
    </xdr:to>
    <xdr:pic>
      <xdr:nvPicPr>
        <xdr:cNvPr id="11842" name="Picture 55" descr="dskvlogo_alt">
          <a:extLst>
            <a:ext uri="{FF2B5EF4-FFF2-40B4-BE49-F238E27FC236}">
              <a16:creationId xmlns:a16="http://schemas.microsoft.com/office/drawing/2014/main" id="{1F5BEF34-1047-4011-B23D-FDB46532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3135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290</xdr:row>
      <xdr:rowOff>9525</xdr:rowOff>
    </xdr:from>
    <xdr:to>
      <xdr:col>1</xdr:col>
      <xdr:colOff>19050</xdr:colOff>
      <xdr:row>290</xdr:row>
      <xdr:rowOff>276225</xdr:rowOff>
    </xdr:to>
    <xdr:pic>
      <xdr:nvPicPr>
        <xdr:cNvPr id="11843" name="Picture 56" descr="dskvlogo_alt">
          <a:extLst>
            <a:ext uri="{FF2B5EF4-FFF2-40B4-BE49-F238E27FC236}">
              <a16:creationId xmlns:a16="http://schemas.microsoft.com/office/drawing/2014/main" id="{EED577F7-8274-42F5-B7C3-31F7C5A07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8282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290</xdr:row>
      <xdr:rowOff>9525</xdr:rowOff>
    </xdr:from>
    <xdr:to>
      <xdr:col>16</xdr:col>
      <xdr:colOff>19050</xdr:colOff>
      <xdr:row>290</xdr:row>
      <xdr:rowOff>276225</xdr:rowOff>
    </xdr:to>
    <xdr:pic>
      <xdr:nvPicPr>
        <xdr:cNvPr id="11844" name="Picture 57" descr="dskvlogo_alt">
          <a:extLst>
            <a:ext uri="{FF2B5EF4-FFF2-40B4-BE49-F238E27FC236}">
              <a16:creationId xmlns:a16="http://schemas.microsoft.com/office/drawing/2014/main" id="{D1C89780-A5F6-4611-9644-2B5FD3839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738282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305</xdr:row>
      <xdr:rowOff>9525</xdr:rowOff>
    </xdr:from>
    <xdr:to>
      <xdr:col>16</xdr:col>
      <xdr:colOff>19050</xdr:colOff>
      <xdr:row>305</xdr:row>
      <xdr:rowOff>276225</xdr:rowOff>
    </xdr:to>
    <xdr:pic>
      <xdr:nvPicPr>
        <xdr:cNvPr id="11845" name="Picture 58" descr="dskvlogo_alt">
          <a:extLst>
            <a:ext uri="{FF2B5EF4-FFF2-40B4-BE49-F238E27FC236}">
              <a16:creationId xmlns:a16="http://schemas.microsoft.com/office/drawing/2014/main" id="{30D8B81E-6D99-4A9A-BCA4-5A674AA2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77695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305</xdr:row>
      <xdr:rowOff>9525</xdr:rowOff>
    </xdr:from>
    <xdr:to>
      <xdr:col>1</xdr:col>
      <xdr:colOff>19050</xdr:colOff>
      <xdr:row>305</xdr:row>
      <xdr:rowOff>276225</xdr:rowOff>
    </xdr:to>
    <xdr:pic>
      <xdr:nvPicPr>
        <xdr:cNvPr id="11846" name="Picture 59" descr="dskvlogo_alt">
          <a:extLst>
            <a:ext uri="{FF2B5EF4-FFF2-40B4-BE49-F238E27FC236}">
              <a16:creationId xmlns:a16="http://schemas.microsoft.com/office/drawing/2014/main" id="{846979C5-8279-4A96-9359-8452C631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695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290</xdr:row>
      <xdr:rowOff>9525</xdr:rowOff>
    </xdr:from>
    <xdr:to>
      <xdr:col>1</xdr:col>
      <xdr:colOff>19050</xdr:colOff>
      <xdr:row>290</xdr:row>
      <xdr:rowOff>276225</xdr:rowOff>
    </xdr:to>
    <xdr:pic>
      <xdr:nvPicPr>
        <xdr:cNvPr id="11847" name="Picture 60" descr="dskvlogo_alt">
          <a:extLst>
            <a:ext uri="{FF2B5EF4-FFF2-40B4-BE49-F238E27FC236}">
              <a16:creationId xmlns:a16="http://schemas.microsoft.com/office/drawing/2014/main" id="{5E369A20-A48F-4E82-A418-E4A96C50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8282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305</xdr:row>
      <xdr:rowOff>9525</xdr:rowOff>
    </xdr:from>
    <xdr:to>
      <xdr:col>1</xdr:col>
      <xdr:colOff>19050</xdr:colOff>
      <xdr:row>305</xdr:row>
      <xdr:rowOff>276225</xdr:rowOff>
    </xdr:to>
    <xdr:pic>
      <xdr:nvPicPr>
        <xdr:cNvPr id="11848" name="Picture 61" descr="dskvlogo_alt">
          <a:extLst>
            <a:ext uri="{FF2B5EF4-FFF2-40B4-BE49-F238E27FC236}">
              <a16:creationId xmlns:a16="http://schemas.microsoft.com/office/drawing/2014/main" id="{1005B752-280E-4A39-A809-50563CA1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695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319</xdr:row>
      <xdr:rowOff>9525</xdr:rowOff>
    </xdr:from>
    <xdr:to>
      <xdr:col>1</xdr:col>
      <xdr:colOff>19050</xdr:colOff>
      <xdr:row>319</xdr:row>
      <xdr:rowOff>276225</xdr:rowOff>
    </xdr:to>
    <xdr:pic>
      <xdr:nvPicPr>
        <xdr:cNvPr id="11849" name="Picture 62" descr="dskvlogo_alt">
          <a:extLst>
            <a:ext uri="{FF2B5EF4-FFF2-40B4-BE49-F238E27FC236}">
              <a16:creationId xmlns:a16="http://schemas.microsoft.com/office/drawing/2014/main" id="{34AEF238-F58F-49E8-9471-D8C155CB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101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319</xdr:row>
      <xdr:rowOff>9525</xdr:rowOff>
    </xdr:from>
    <xdr:to>
      <xdr:col>16</xdr:col>
      <xdr:colOff>19050</xdr:colOff>
      <xdr:row>319</xdr:row>
      <xdr:rowOff>276225</xdr:rowOff>
    </xdr:to>
    <xdr:pic>
      <xdr:nvPicPr>
        <xdr:cNvPr id="11850" name="Picture 63" descr="dskvlogo_alt">
          <a:extLst>
            <a:ext uri="{FF2B5EF4-FFF2-40B4-BE49-F238E27FC236}">
              <a16:creationId xmlns:a16="http://schemas.microsoft.com/office/drawing/2014/main" id="{0A291C5D-A7AA-4AC4-AB42-50CB84E8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812101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334</xdr:row>
      <xdr:rowOff>9525</xdr:rowOff>
    </xdr:from>
    <xdr:to>
      <xdr:col>16</xdr:col>
      <xdr:colOff>19050</xdr:colOff>
      <xdr:row>334</xdr:row>
      <xdr:rowOff>276225</xdr:rowOff>
    </xdr:to>
    <xdr:pic>
      <xdr:nvPicPr>
        <xdr:cNvPr id="11851" name="Picture 64" descr="dskvlogo_alt">
          <a:extLst>
            <a:ext uri="{FF2B5EF4-FFF2-40B4-BE49-F238E27FC236}">
              <a16:creationId xmlns:a16="http://schemas.microsoft.com/office/drawing/2014/main" id="{AF65310D-3C99-4E12-A5A8-764049E8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850773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334</xdr:row>
      <xdr:rowOff>9525</xdr:rowOff>
    </xdr:from>
    <xdr:to>
      <xdr:col>1</xdr:col>
      <xdr:colOff>19050</xdr:colOff>
      <xdr:row>334</xdr:row>
      <xdr:rowOff>276225</xdr:rowOff>
    </xdr:to>
    <xdr:pic>
      <xdr:nvPicPr>
        <xdr:cNvPr id="11852" name="Picture 65" descr="dskvlogo_alt">
          <a:extLst>
            <a:ext uri="{FF2B5EF4-FFF2-40B4-BE49-F238E27FC236}">
              <a16:creationId xmlns:a16="http://schemas.microsoft.com/office/drawing/2014/main" id="{04A0A63D-62C8-4178-B06D-B681E7AE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773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319</xdr:row>
      <xdr:rowOff>9525</xdr:rowOff>
    </xdr:from>
    <xdr:to>
      <xdr:col>1</xdr:col>
      <xdr:colOff>19050</xdr:colOff>
      <xdr:row>319</xdr:row>
      <xdr:rowOff>276225</xdr:rowOff>
    </xdr:to>
    <xdr:pic>
      <xdr:nvPicPr>
        <xdr:cNvPr id="11853" name="Picture 66" descr="dskvlogo_alt">
          <a:extLst>
            <a:ext uri="{FF2B5EF4-FFF2-40B4-BE49-F238E27FC236}">
              <a16:creationId xmlns:a16="http://schemas.microsoft.com/office/drawing/2014/main" id="{DE4FB21B-FB35-4D5E-AC26-8028FF38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101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334</xdr:row>
      <xdr:rowOff>9525</xdr:rowOff>
    </xdr:from>
    <xdr:to>
      <xdr:col>1</xdr:col>
      <xdr:colOff>19050</xdr:colOff>
      <xdr:row>334</xdr:row>
      <xdr:rowOff>276225</xdr:rowOff>
    </xdr:to>
    <xdr:pic>
      <xdr:nvPicPr>
        <xdr:cNvPr id="11854" name="Picture 67" descr="dskvlogo_alt">
          <a:extLst>
            <a:ext uri="{FF2B5EF4-FFF2-40B4-BE49-F238E27FC236}">
              <a16:creationId xmlns:a16="http://schemas.microsoft.com/office/drawing/2014/main" id="{75675A0D-26C3-41B2-A1F9-BFD4A40B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773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348</xdr:row>
      <xdr:rowOff>9525</xdr:rowOff>
    </xdr:from>
    <xdr:to>
      <xdr:col>1</xdr:col>
      <xdr:colOff>19050</xdr:colOff>
      <xdr:row>348</xdr:row>
      <xdr:rowOff>276225</xdr:rowOff>
    </xdr:to>
    <xdr:pic>
      <xdr:nvPicPr>
        <xdr:cNvPr id="11855" name="Picture 68" descr="dskvlogo_alt">
          <a:extLst>
            <a:ext uri="{FF2B5EF4-FFF2-40B4-BE49-F238E27FC236}">
              <a16:creationId xmlns:a16="http://schemas.microsoft.com/office/drawing/2014/main" id="{3E4B8834-0102-4A00-9BD9-250D0DAB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92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348</xdr:row>
      <xdr:rowOff>9525</xdr:rowOff>
    </xdr:from>
    <xdr:to>
      <xdr:col>16</xdr:col>
      <xdr:colOff>19050</xdr:colOff>
      <xdr:row>348</xdr:row>
      <xdr:rowOff>276225</xdr:rowOff>
    </xdr:to>
    <xdr:pic>
      <xdr:nvPicPr>
        <xdr:cNvPr id="11856" name="Picture 69" descr="dskvlogo_alt">
          <a:extLst>
            <a:ext uri="{FF2B5EF4-FFF2-40B4-BE49-F238E27FC236}">
              <a16:creationId xmlns:a16="http://schemas.microsoft.com/office/drawing/2014/main" id="{AC37C3F4-F570-45F9-B71E-B93FC705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88592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363</xdr:row>
      <xdr:rowOff>9525</xdr:rowOff>
    </xdr:from>
    <xdr:to>
      <xdr:col>16</xdr:col>
      <xdr:colOff>19050</xdr:colOff>
      <xdr:row>363</xdr:row>
      <xdr:rowOff>276225</xdr:rowOff>
    </xdr:to>
    <xdr:pic>
      <xdr:nvPicPr>
        <xdr:cNvPr id="11857" name="Picture 70" descr="dskvlogo_alt">
          <a:extLst>
            <a:ext uri="{FF2B5EF4-FFF2-40B4-BE49-F238E27FC236}">
              <a16:creationId xmlns:a16="http://schemas.microsoft.com/office/drawing/2014/main" id="{57754D9F-59DD-4A2D-AC46-5A70BC76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924591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9525</xdr:rowOff>
    </xdr:from>
    <xdr:to>
      <xdr:col>1</xdr:col>
      <xdr:colOff>19050</xdr:colOff>
      <xdr:row>363</xdr:row>
      <xdr:rowOff>276225</xdr:rowOff>
    </xdr:to>
    <xdr:pic>
      <xdr:nvPicPr>
        <xdr:cNvPr id="11858" name="Picture 71" descr="dskvlogo_alt">
          <a:extLst>
            <a:ext uri="{FF2B5EF4-FFF2-40B4-BE49-F238E27FC236}">
              <a16:creationId xmlns:a16="http://schemas.microsoft.com/office/drawing/2014/main" id="{58FEE321-4545-4E40-97A7-86434A742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4591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348</xdr:row>
      <xdr:rowOff>9525</xdr:rowOff>
    </xdr:from>
    <xdr:to>
      <xdr:col>1</xdr:col>
      <xdr:colOff>19050</xdr:colOff>
      <xdr:row>348</xdr:row>
      <xdr:rowOff>276225</xdr:rowOff>
    </xdr:to>
    <xdr:pic>
      <xdr:nvPicPr>
        <xdr:cNvPr id="11859" name="Picture 72" descr="dskvlogo_alt">
          <a:extLst>
            <a:ext uri="{FF2B5EF4-FFF2-40B4-BE49-F238E27FC236}">
              <a16:creationId xmlns:a16="http://schemas.microsoft.com/office/drawing/2014/main" id="{F812F651-3329-489B-ACC8-15C18FAB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92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9525</xdr:rowOff>
    </xdr:from>
    <xdr:to>
      <xdr:col>1</xdr:col>
      <xdr:colOff>19050</xdr:colOff>
      <xdr:row>363</xdr:row>
      <xdr:rowOff>276225</xdr:rowOff>
    </xdr:to>
    <xdr:pic>
      <xdr:nvPicPr>
        <xdr:cNvPr id="11860" name="Picture 73" descr="dskvlogo_alt">
          <a:extLst>
            <a:ext uri="{FF2B5EF4-FFF2-40B4-BE49-F238E27FC236}">
              <a16:creationId xmlns:a16="http://schemas.microsoft.com/office/drawing/2014/main" id="{0C8F90E5-4260-4A82-A640-0292F37F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4591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377</xdr:row>
      <xdr:rowOff>9525</xdr:rowOff>
    </xdr:from>
    <xdr:to>
      <xdr:col>1</xdr:col>
      <xdr:colOff>19050</xdr:colOff>
      <xdr:row>377</xdr:row>
      <xdr:rowOff>276225</xdr:rowOff>
    </xdr:to>
    <xdr:pic>
      <xdr:nvPicPr>
        <xdr:cNvPr id="11861" name="Picture 74" descr="dskvlogo_alt">
          <a:extLst>
            <a:ext uri="{FF2B5EF4-FFF2-40B4-BE49-F238E27FC236}">
              <a16:creationId xmlns:a16="http://schemas.microsoft.com/office/drawing/2014/main" id="{CD5934DA-EB0B-4504-A485-71595C8A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9739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377</xdr:row>
      <xdr:rowOff>9525</xdr:rowOff>
    </xdr:from>
    <xdr:to>
      <xdr:col>16</xdr:col>
      <xdr:colOff>19050</xdr:colOff>
      <xdr:row>377</xdr:row>
      <xdr:rowOff>276225</xdr:rowOff>
    </xdr:to>
    <xdr:pic>
      <xdr:nvPicPr>
        <xdr:cNvPr id="11862" name="Picture 75" descr="dskvlogo_alt">
          <a:extLst>
            <a:ext uri="{FF2B5EF4-FFF2-40B4-BE49-F238E27FC236}">
              <a16:creationId xmlns:a16="http://schemas.microsoft.com/office/drawing/2014/main" id="{08FCBDFF-51F1-4E05-9646-EA2E2E6B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959739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392</xdr:row>
      <xdr:rowOff>9525</xdr:rowOff>
    </xdr:from>
    <xdr:to>
      <xdr:col>16</xdr:col>
      <xdr:colOff>19050</xdr:colOff>
      <xdr:row>392</xdr:row>
      <xdr:rowOff>276225</xdr:rowOff>
    </xdr:to>
    <xdr:pic>
      <xdr:nvPicPr>
        <xdr:cNvPr id="11863" name="Picture 76" descr="dskvlogo_alt">
          <a:extLst>
            <a:ext uri="{FF2B5EF4-FFF2-40B4-BE49-F238E27FC236}">
              <a16:creationId xmlns:a16="http://schemas.microsoft.com/office/drawing/2014/main" id="{98104A40-FF72-4BB3-BB90-F5698741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998410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392</xdr:row>
      <xdr:rowOff>9525</xdr:rowOff>
    </xdr:from>
    <xdr:to>
      <xdr:col>1</xdr:col>
      <xdr:colOff>19050</xdr:colOff>
      <xdr:row>392</xdr:row>
      <xdr:rowOff>276225</xdr:rowOff>
    </xdr:to>
    <xdr:pic>
      <xdr:nvPicPr>
        <xdr:cNvPr id="11864" name="Picture 77" descr="dskvlogo_alt">
          <a:extLst>
            <a:ext uri="{FF2B5EF4-FFF2-40B4-BE49-F238E27FC236}">
              <a16:creationId xmlns:a16="http://schemas.microsoft.com/office/drawing/2014/main" id="{E6599CF2-06AB-4B6C-8436-A2471F6F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8410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377</xdr:row>
      <xdr:rowOff>9525</xdr:rowOff>
    </xdr:from>
    <xdr:to>
      <xdr:col>1</xdr:col>
      <xdr:colOff>19050</xdr:colOff>
      <xdr:row>377</xdr:row>
      <xdr:rowOff>276225</xdr:rowOff>
    </xdr:to>
    <xdr:pic>
      <xdr:nvPicPr>
        <xdr:cNvPr id="11865" name="Picture 78" descr="dskvlogo_alt">
          <a:extLst>
            <a:ext uri="{FF2B5EF4-FFF2-40B4-BE49-F238E27FC236}">
              <a16:creationId xmlns:a16="http://schemas.microsoft.com/office/drawing/2014/main" id="{5D9CBC85-46B4-42CE-B5AB-DAFF6886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9739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392</xdr:row>
      <xdr:rowOff>9525</xdr:rowOff>
    </xdr:from>
    <xdr:to>
      <xdr:col>1</xdr:col>
      <xdr:colOff>19050</xdr:colOff>
      <xdr:row>392</xdr:row>
      <xdr:rowOff>276225</xdr:rowOff>
    </xdr:to>
    <xdr:pic>
      <xdr:nvPicPr>
        <xdr:cNvPr id="11866" name="Picture 79" descr="dskvlogo_alt">
          <a:extLst>
            <a:ext uri="{FF2B5EF4-FFF2-40B4-BE49-F238E27FC236}">
              <a16:creationId xmlns:a16="http://schemas.microsoft.com/office/drawing/2014/main" id="{795147C3-740B-43BF-9B8D-8986F9BA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8410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406</xdr:row>
      <xdr:rowOff>9525</xdr:rowOff>
    </xdr:from>
    <xdr:to>
      <xdr:col>1</xdr:col>
      <xdr:colOff>19050</xdr:colOff>
      <xdr:row>406</xdr:row>
      <xdr:rowOff>276225</xdr:rowOff>
    </xdr:to>
    <xdr:pic>
      <xdr:nvPicPr>
        <xdr:cNvPr id="11867" name="Picture 80" descr="dskvlogo_alt">
          <a:extLst>
            <a:ext uri="{FF2B5EF4-FFF2-40B4-BE49-F238E27FC236}">
              <a16:creationId xmlns:a16="http://schemas.microsoft.com/office/drawing/2014/main" id="{9BC209B5-C255-4B46-B677-1D834EDA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557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406</xdr:row>
      <xdr:rowOff>9525</xdr:rowOff>
    </xdr:from>
    <xdr:to>
      <xdr:col>16</xdr:col>
      <xdr:colOff>19050</xdr:colOff>
      <xdr:row>406</xdr:row>
      <xdr:rowOff>276225</xdr:rowOff>
    </xdr:to>
    <xdr:pic>
      <xdr:nvPicPr>
        <xdr:cNvPr id="11868" name="Picture 81" descr="dskvlogo_alt">
          <a:extLst>
            <a:ext uri="{FF2B5EF4-FFF2-40B4-BE49-F238E27FC236}">
              <a16:creationId xmlns:a16="http://schemas.microsoft.com/office/drawing/2014/main" id="{6D3EE0BA-E544-407C-9146-DC6B714E8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033557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421</xdr:row>
      <xdr:rowOff>9525</xdr:rowOff>
    </xdr:from>
    <xdr:to>
      <xdr:col>16</xdr:col>
      <xdr:colOff>19050</xdr:colOff>
      <xdr:row>421</xdr:row>
      <xdr:rowOff>276225</xdr:rowOff>
    </xdr:to>
    <xdr:pic>
      <xdr:nvPicPr>
        <xdr:cNvPr id="11869" name="Picture 82" descr="dskvlogo_alt">
          <a:extLst>
            <a:ext uri="{FF2B5EF4-FFF2-40B4-BE49-F238E27FC236}">
              <a16:creationId xmlns:a16="http://schemas.microsoft.com/office/drawing/2014/main" id="{F1257AEA-BA36-42FC-A4EA-B775DCA0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07222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421</xdr:row>
      <xdr:rowOff>9525</xdr:rowOff>
    </xdr:from>
    <xdr:to>
      <xdr:col>1</xdr:col>
      <xdr:colOff>19050</xdr:colOff>
      <xdr:row>421</xdr:row>
      <xdr:rowOff>276225</xdr:rowOff>
    </xdr:to>
    <xdr:pic>
      <xdr:nvPicPr>
        <xdr:cNvPr id="11870" name="Picture 83" descr="dskvlogo_alt">
          <a:extLst>
            <a:ext uri="{FF2B5EF4-FFF2-40B4-BE49-F238E27FC236}">
              <a16:creationId xmlns:a16="http://schemas.microsoft.com/office/drawing/2014/main" id="{EB714FB5-A966-4716-8E13-E5B46450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222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406</xdr:row>
      <xdr:rowOff>9525</xdr:rowOff>
    </xdr:from>
    <xdr:to>
      <xdr:col>1</xdr:col>
      <xdr:colOff>19050</xdr:colOff>
      <xdr:row>406</xdr:row>
      <xdr:rowOff>276225</xdr:rowOff>
    </xdr:to>
    <xdr:pic>
      <xdr:nvPicPr>
        <xdr:cNvPr id="11871" name="Picture 84" descr="dskvlogo_alt">
          <a:extLst>
            <a:ext uri="{FF2B5EF4-FFF2-40B4-BE49-F238E27FC236}">
              <a16:creationId xmlns:a16="http://schemas.microsoft.com/office/drawing/2014/main" id="{FECAE406-FE89-4ABF-84D4-CA705888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557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421</xdr:row>
      <xdr:rowOff>9525</xdr:rowOff>
    </xdr:from>
    <xdr:to>
      <xdr:col>1</xdr:col>
      <xdr:colOff>19050</xdr:colOff>
      <xdr:row>421</xdr:row>
      <xdr:rowOff>276225</xdr:rowOff>
    </xdr:to>
    <xdr:pic>
      <xdr:nvPicPr>
        <xdr:cNvPr id="11872" name="Picture 85" descr="dskvlogo_alt">
          <a:extLst>
            <a:ext uri="{FF2B5EF4-FFF2-40B4-BE49-F238E27FC236}">
              <a16:creationId xmlns:a16="http://schemas.microsoft.com/office/drawing/2014/main" id="{0C600A39-00F2-48A6-936B-6CE1E1D3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222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435</xdr:row>
      <xdr:rowOff>9525</xdr:rowOff>
    </xdr:from>
    <xdr:to>
      <xdr:col>1</xdr:col>
      <xdr:colOff>19050</xdr:colOff>
      <xdr:row>435</xdr:row>
      <xdr:rowOff>276225</xdr:rowOff>
    </xdr:to>
    <xdr:pic>
      <xdr:nvPicPr>
        <xdr:cNvPr id="11873" name="Picture 86" descr="dskvlogo_alt">
          <a:extLst>
            <a:ext uri="{FF2B5EF4-FFF2-40B4-BE49-F238E27FC236}">
              <a16:creationId xmlns:a16="http://schemas.microsoft.com/office/drawing/2014/main" id="{47C6A823-7183-4FC9-A217-BFF594A9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7376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435</xdr:row>
      <xdr:rowOff>9525</xdr:rowOff>
    </xdr:from>
    <xdr:to>
      <xdr:col>16</xdr:col>
      <xdr:colOff>19050</xdr:colOff>
      <xdr:row>435</xdr:row>
      <xdr:rowOff>276225</xdr:rowOff>
    </xdr:to>
    <xdr:pic>
      <xdr:nvPicPr>
        <xdr:cNvPr id="11874" name="Picture 87" descr="dskvlogo_alt">
          <a:extLst>
            <a:ext uri="{FF2B5EF4-FFF2-40B4-BE49-F238E27FC236}">
              <a16:creationId xmlns:a16="http://schemas.microsoft.com/office/drawing/2014/main" id="{EC23B05E-2BA3-4744-8BA0-460C4990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107376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450</xdr:row>
      <xdr:rowOff>9525</xdr:rowOff>
    </xdr:from>
    <xdr:to>
      <xdr:col>16</xdr:col>
      <xdr:colOff>19050</xdr:colOff>
      <xdr:row>450</xdr:row>
      <xdr:rowOff>276225</xdr:rowOff>
    </xdr:to>
    <xdr:pic>
      <xdr:nvPicPr>
        <xdr:cNvPr id="11875" name="Picture 88" descr="dskvlogo_alt">
          <a:extLst>
            <a:ext uri="{FF2B5EF4-FFF2-40B4-BE49-F238E27FC236}">
              <a16:creationId xmlns:a16="http://schemas.microsoft.com/office/drawing/2014/main" id="{E06FF042-0AF3-4293-BFE0-2F67F15A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146048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450</xdr:row>
      <xdr:rowOff>9525</xdr:rowOff>
    </xdr:from>
    <xdr:to>
      <xdr:col>1</xdr:col>
      <xdr:colOff>19050</xdr:colOff>
      <xdr:row>450</xdr:row>
      <xdr:rowOff>276225</xdr:rowOff>
    </xdr:to>
    <xdr:pic>
      <xdr:nvPicPr>
        <xdr:cNvPr id="11876" name="Picture 89" descr="dskvlogo_alt">
          <a:extLst>
            <a:ext uri="{FF2B5EF4-FFF2-40B4-BE49-F238E27FC236}">
              <a16:creationId xmlns:a16="http://schemas.microsoft.com/office/drawing/2014/main" id="{9AC333DD-9535-475B-A22C-56AFA51B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6048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435</xdr:row>
      <xdr:rowOff>9525</xdr:rowOff>
    </xdr:from>
    <xdr:to>
      <xdr:col>1</xdr:col>
      <xdr:colOff>19050</xdr:colOff>
      <xdr:row>435</xdr:row>
      <xdr:rowOff>276225</xdr:rowOff>
    </xdr:to>
    <xdr:pic>
      <xdr:nvPicPr>
        <xdr:cNvPr id="11877" name="Picture 90" descr="dskvlogo_alt">
          <a:extLst>
            <a:ext uri="{FF2B5EF4-FFF2-40B4-BE49-F238E27FC236}">
              <a16:creationId xmlns:a16="http://schemas.microsoft.com/office/drawing/2014/main" id="{439E2088-EC67-4EF4-B028-AAB50480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7376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450</xdr:row>
      <xdr:rowOff>9525</xdr:rowOff>
    </xdr:from>
    <xdr:to>
      <xdr:col>1</xdr:col>
      <xdr:colOff>19050</xdr:colOff>
      <xdr:row>450</xdr:row>
      <xdr:rowOff>276225</xdr:rowOff>
    </xdr:to>
    <xdr:pic>
      <xdr:nvPicPr>
        <xdr:cNvPr id="11878" name="Picture 91" descr="dskvlogo_alt">
          <a:extLst>
            <a:ext uri="{FF2B5EF4-FFF2-40B4-BE49-F238E27FC236}">
              <a16:creationId xmlns:a16="http://schemas.microsoft.com/office/drawing/2014/main" id="{C1BD51A8-540D-43A0-B83D-2D0C7D9F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60480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tabColor rgb="FFFF0000"/>
    <pageSetUpPr fitToPage="1"/>
  </sheetPr>
  <dimension ref="A1:AO84"/>
  <sheetViews>
    <sheetView zoomScaleNormal="100" workbookViewId="0"/>
  </sheetViews>
  <sheetFormatPr baseColWidth="10" defaultRowHeight="12.75" x14ac:dyDescent="0.2"/>
  <cols>
    <col min="1" max="1" width="4.7109375" style="11" customWidth="1"/>
    <col min="2" max="41" width="3.28515625" style="5" customWidth="1"/>
    <col min="42" max="16384" width="11.42578125" style="5"/>
  </cols>
  <sheetData>
    <row r="1" spans="1:41" ht="12" customHeight="1" x14ac:dyDescent="0.2">
      <c r="A1" s="1" t="s">
        <v>0</v>
      </c>
      <c r="B1" s="2" t="s">
        <v>1</v>
      </c>
      <c r="C1" s="3"/>
      <c r="D1" s="3" t="s">
        <v>2</v>
      </c>
      <c r="E1" s="3"/>
      <c r="F1" s="3" t="s">
        <v>3</v>
      </c>
      <c r="G1" s="3"/>
      <c r="H1" s="3" t="s">
        <v>4</v>
      </c>
      <c r="I1" s="4"/>
      <c r="J1" s="2" t="s">
        <v>5</v>
      </c>
      <c r="K1" s="3"/>
      <c r="L1" s="3" t="s">
        <v>6</v>
      </c>
      <c r="M1" s="3"/>
      <c r="N1" s="3" t="s">
        <v>7</v>
      </c>
      <c r="O1" s="3"/>
      <c r="P1" s="3" t="s">
        <v>8</v>
      </c>
      <c r="Q1" s="4"/>
      <c r="R1" s="2" t="s">
        <v>9</v>
      </c>
      <c r="S1" s="3"/>
      <c r="T1" s="3" t="s">
        <v>10</v>
      </c>
      <c r="U1" s="3"/>
      <c r="V1" s="3" t="s">
        <v>11</v>
      </c>
      <c r="W1" s="3"/>
      <c r="X1" s="3" t="s">
        <v>12</v>
      </c>
      <c r="Y1" s="4"/>
      <c r="Z1" s="2" t="s">
        <v>13</v>
      </c>
      <c r="AA1" s="3"/>
      <c r="AB1" s="3" t="s">
        <v>14</v>
      </c>
      <c r="AC1" s="3"/>
      <c r="AD1" s="3" t="s">
        <v>15</v>
      </c>
      <c r="AE1" s="3"/>
      <c r="AF1" s="3" t="s">
        <v>16</v>
      </c>
      <c r="AG1" s="4"/>
      <c r="AH1" s="2" t="s">
        <v>17</v>
      </c>
      <c r="AI1" s="3"/>
      <c r="AJ1" s="3" t="s">
        <v>18</v>
      </c>
      <c r="AK1" s="3"/>
      <c r="AL1" s="3" t="s">
        <v>19</v>
      </c>
      <c r="AM1" s="3"/>
      <c r="AN1" s="3" t="s">
        <v>20</v>
      </c>
      <c r="AO1" s="4"/>
    </row>
    <row r="2" spans="1:41" s="11" customFormat="1" ht="12" customHeight="1" thickBot="1" x14ac:dyDescent="0.25">
      <c r="A2" s="6" t="s">
        <v>21</v>
      </c>
      <c r="B2" s="7" t="s">
        <v>22</v>
      </c>
      <c r="C2" s="8" t="s">
        <v>23</v>
      </c>
      <c r="D2" s="9" t="s">
        <v>22</v>
      </c>
      <c r="E2" s="8" t="s">
        <v>23</v>
      </c>
      <c r="F2" s="9" t="s">
        <v>22</v>
      </c>
      <c r="G2" s="8" t="s">
        <v>23</v>
      </c>
      <c r="H2" s="9" t="s">
        <v>22</v>
      </c>
      <c r="I2" s="10" t="s">
        <v>23</v>
      </c>
      <c r="J2" s="7" t="s">
        <v>22</v>
      </c>
      <c r="K2" s="8" t="s">
        <v>23</v>
      </c>
      <c r="L2" s="9" t="s">
        <v>22</v>
      </c>
      <c r="M2" s="8" t="s">
        <v>23</v>
      </c>
      <c r="N2" s="9" t="s">
        <v>22</v>
      </c>
      <c r="O2" s="8" t="s">
        <v>23</v>
      </c>
      <c r="P2" s="9" t="s">
        <v>22</v>
      </c>
      <c r="Q2" s="10" t="s">
        <v>23</v>
      </c>
      <c r="R2" s="7" t="s">
        <v>22</v>
      </c>
      <c r="S2" s="8" t="s">
        <v>23</v>
      </c>
      <c r="T2" s="9" t="s">
        <v>22</v>
      </c>
      <c r="U2" s="8" t="s">
        <v>23</v>
      </c>
      <c r="V2" s="9" t="s">
        <v>22</v>
      </c>
      <c r="W2" s="8" t="s">
        <v>23</v>
      </c>
      <c r="X2" s="9" t="s">
        <v>22</v>
      </c>
      <c r="Y2" s="10" t="s">
        <v>23</v>
      </c>
      <c r="Z2" s="7" t="s">
        <v>22</v>
      </c>
      <c r="AA2" s="8" t="s">
        <v>23</v>
      </c>
      <c r="AB2" s="9" t="s">
        <v>22</v>
      </c>
      <c r="AC2" s="8" t="s">
        <v>23</v>
      </c>
      <c r="AD2" s="9" t="s">
        <v>22</v>
      </c>
      <c r="AE2" s="8" t="s">
        <v>23</v>
      </c>
      <c r="AF2" s="9" t="s">
        <v>22</v>
      </c>
      <c r="AG2" s="10" t="s">
        <v>23</v>
      </c>
      <c r="AH2" s="7" t="s">
        <v>22</v>
      </c>
      <c r="AI2" s="8" t="s">
        <v>23</v>
      </c>
      <c r="AJ2" s="9" t="s">
        <v>22</v>
      </c>
      <c r="AK2" s="8" t="s">
        <v>23</v>
      </c>
      <c r="AL2" s="9" t="s">
        <v>22</v>
      </c>
      <c r="AM2" s="8" t="s">
        <v>23</v>
      </c>
      <c r="AN2" s="9" t="s">
        <v>22</v>
      </c>
      <c r="AO2" s="10" t="s">
        <v>23</v>
      </c>
    </row>
    <row r="3" spans="1:41" ht="7.5" customHeight="1" thickBot="1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ht="15" customHeight="1" x14ac:dyDescent="0.2">
      <c r="A4" s="14" t="s">
        <v>24</v>
      </c>
      <c r="B4" s="15">
        <v>1</v>
      </c>
      <c r="C4" s="16">
        <v>1</v>
      </c>
      <c r="D4" s="17">
        <v>1</v>
      </c>
      <c r="E4" s="16">
        <v>2</v>
      </c>
      <c r="F4" s="17">
        <v>1</v>
      </c>
      <c r="G4" s="16">
        <v>3</v>
      </c>
      <c r="H4" s="17">
        <v>1</v>
      </c>
      <c r="I4" s="18">
        <v>4</v>
      </c>
      <c r="J4" s="19">
        <v>8</v>
      </c>
      <c r="K4" s="20">
        <v>2</v>
      </c>
      <c r="L4" s="19">
        <v>6</v>
      </c>
      <c r="M4" s="20">
        <v>1</v>
      </c>
      <c r="N4" s="19">
        <v>7</v>
      </c>
      <c r="O4" s="20">
        <v>4</v>
      </c>
      <c r="P4" s="19">
        <v>5</v>
      </c>
      <c r="Q4" s="21">
        <v>3</v>
      </c>
      <c r="R4" s="22">
        <v>15</v>
      </c>
      <c r="S4" s="23">
        <v>4</v>
      </c>
      <c r="T4" s="22">
        <v>16</v>
      </c>
      <c r="U4" s="23">
        <v>3</v>
      </c>
      <c r="V4" s="22">
        <v>14</v>
      </c>
      <c r="W4" s="23">
        <v>2</v>
      </c>
      <c r="X4" s="22">
        <v>13</v>
      </c>
      <c r="Y4" s="24">
        <v>1</v>
      </c>
      <c r="Z4" s="25">
        <v>10</v>
      </c>
      <c r="AA4" s="26">
        <v>3</v>
      </c>
      <c r="AB4" s="25">
        <v>11</v>
      </c>
      <c r="AC4" s="26">
        <v>4</v>
      </c>
      <c r="AD4" s="25">
        <v>12</v>
      </c>
      <c r="AE4" s="26">
        <v>1</v>
      </c>
      <c r="AF4" s="25">
        <v>9</v>
      </c>
      <c r="AG4" s="27">
        <v>2</v>
      </c>
      <c r="AH4" s="15">
        <v>1</v>
      </c>
      <c r="AI4" s="16">
        <v>1</v>
      </c>
      <c r="AJ4" s="17">
        <v>1</v>
      </c>
      <c r="AK4" s="16">
        <v>2</v>
      </c>
      <c r="AL4" s="17">
        <v>1</v>
      </c>
      <c r="AM4" s="16">
        <v>3</v>
      </c>
      <c r="AN4" s="17">
        <v>1</v>
      </c>
      <c r="AO4" s="18">
        <v>4</v>
      </c>
    </row>
    <row r="5" spans="1:41" ht="15" customHeight="1" x14ac:dyDescent="0.2">
      <c r="A5" s="28" t="s">
        <v>25</v>
      </c>
      <c r="B5" s="29">
        <v>2</v>
      </c>
      <c r="C5" s="30">
        <v>1</v>
      </c>
      <c r="D5" s="31">
        <v>2</v>
      </c>
      <c r="E5" s="30">
        <v>2</v>
      </c>
      <c r="F5" s="31">
        <v>2</v>
      </c>
      <c r="G5" s="30">
        <v>3</v>
      </c>
      <c r="H5" s="31">
        <v>2</v>
      </c>
      <c r="I5" s="32">
        <v>4</v>
      </c>
      <c r="J5" s="33">
        <v>7</v>
      </c>
      <c r="K5" s="34">
        <v>2</v>
      </c>
      <c r="L5" s="33">
        <v>5</v>
      </c>
      <c r="M5" s="34">
        <v>1</v>
      </c>
      <c r="N5" s="33">
        <v>8</v>
      </c>
      <c r="O5" s="34">
        <v>4</v>
      </c>
      <c r="P5" s="33">
        <v>6</v>
      </c>
      <c r="Q5" s="35">
        <v>3</v>
      </c>
      <c r="R5" s="36">
        <v>16</v>
      </c>
      <c r="S5" s="37">
        <v>4</v>
      </c>
      <c r="T5" s="36">
        <v>15</v>
      </c>
      <c r="U5" s="37">
        <v>3</v>
      </c>
      <c r="V5" s="36">
        <v>13</v>
      </c>
      <c r="W5" s="37">
        <v>2</v>
      </c>
      <c r="X5" s="36">
        <v>14</v>
      </c>
      <c r="Y5" s="38">
        <v>1</v>
      </c>
      <c r="Z5" s="39">
        <v>9</v>
      </c>
      <c r="AA5" s="40">
        <v>3</v>
      </c>
      <c r="AB5" s="39">
        <v>12</v>
      </c>
      <c r="AC5" s="40">
        <v>4</v>
      </c>
      <c r="AD5" s="39">
        <v>11</v>
      </c>
      <c r="AE5" s="40">
        <v>1</v>
      </c>
      <c r="AF5" s="39">
        <v>10</v>
      </c>
      <c r="AG5" s="41">
        <v>2</v>
      </c>
      <c r="AH5" s="29">
        <v>2</v>
      </c>
      <c r="AI5" s="30">
        <v>1</v>
      </c>
      <c r="AJ5" s="31">
        <v>2</v>
      </c>
      <c r="AK5" s="30">
        <v>2</v>
      </c>
      <c r="AL5" s="31">
        <v>2</v>
      </c>
      <c r="AM5" s="30">
        <v>3</v>
      </c>
      <c r="AN5" s="31">
        <v>2</v>
      </c>
      <c r="AO5" s="32">
        <v>4</v>
      </c>
    </row>
    <row r="6" spans="1:41" ht="15" customHeight="1" x14ac:dyDescent="0.2">
      <c r="A6" s="28" t="s">
        <v>26</v>
      </c>
      <c r="B6" s="29">
        <v>3</v>
      </c>
      <c r="C6" s="30">
        <v>1</v>
      </c>
      <c r="D6" s="31">
        <v>3</v>
      </c>
      <c r="E6" s="30">
        <v>2</v>
      </c>
      <c r="F6" s="31">
        <v>3</v>
      </c>
      <c r="G6" s="30">
        <v>3</v>
      </c>
      <c r="H6" s="31">
        <v>3</v>
      </c>
      <c r="I6" s="32">
        <v>4</v>
      </c>
      <c r="J6" s="33">
        <v>6</v>
      </c>
      <c r="K6" s="34">
        <v>2</v>
      </c>
      <c r="L6" s="33">
        <v>8</v>
      </c>
      <c r="M6" s="34">
        <v>1</v>
      </c>
      <c r="N6" s="33">
        <v>5</v>
      </c>
      <c r="O6" s="34">
        <v>4</v>
      </c>
      <c r="P6" s="33">
        <v>7</v>
      </c>
      <c r="Q6" s="35">
        <v>3</v>
      </c>
      <c r="R6" s="36">
        <v>13</v>
      </c>
      <c r="S6" s="37">
        <v>4</v>
      </c>
      <c r="T6" s="36">
        <v>14</v>
      </c>
      <c r="U6" s="37">
        <v>3</v>
      </c>
      <c r="V6" s="36">
        <v>16</v>
      </c>
      <c r="W6" s="37">
        <v>2</v>
      </c>
      <c r="X6" s="36">
        <v>15</v>
      </c>
      <c r="Y6" s="38">
        <v>1</v>
      </c>
      <c r="Z6" s="39">
        <v>12</v>
      </c>
      <c r="AA6" s="40">
        <v>3</v>
      </c>
      <c r="AB6" s="39">
        <v>9</v>
      </c>
      <c r="AC6" s="40">
        <v>4</v>
      </c>
      <c r="AD6" s="39">
        <v>10</v>
      </c>
      <c r="AE6" s="40">
        <v>1</v>
      </c>
      <c r="AF6" s="39">
        <v>11</v>
      </c>
      <c r="AG6" s="41">
        <v>2</v>
      </c>
      <c r="AH6" s="29">
        <v>3</v>
      </c>
      <c r="AI6" s="30">
        <v>1</v>
      </c>
      <c r="AJ6" s="31">
        <v>3</v>
      </c>
      <c r="AK6" s="30">
        <v>2</v>
      </c>
      <c r="AL6" s="31">
        <v>3</v>
      </c>
      <c r="AM6" s="30">
        <v>3</v>
      </c>
      <c r="AN6" s="31">
        <v>3</v>
      </c>
      <c r="AO6" s="32">
        <v>4</v>
      </c>
    </row>
    <row r="7" spans="1:41" ht="15" customHeight="1" x14ac:dyDescent="0.2">
      <c r="A7" s="28" t="s">
        <v>27</v>
      </c>
      <c r="B7" s="29">
        <v>4</v>
      </c>
      <c r="C7" s="30">
        <v>1</v>
      </c>
      <c r="D7" s="31">
        <v>4</v>
      </c>
      <c r="E7" s="30">
        <v>2</v>
      </c>
      <c r="F7" s="31">
        <v>4</v>
      </c>
      <c r="G7" s="30">
        <v>3</v>
      </c>
      <c r="H7" s="31">
        <v>4</v>
      </c>
      <c r="I7" s="32">
        <v>4</v>
      </c>
      <c r="J7" s="33">
        <v>5</v>
      </c>
      <c r="K7" s="34">
        <v>2</v>
      </c>
      <c r="L7" s="33">
        <v>7</v>
      </c>
      <c r="M7" s="34">
        <v>1</v>
      </c>
      <c r="N7" s="33">
        <v>6</v>
      </c>
      <c r="O7" s="34">
        <v>4</v>
      </c>
      <c r="P7" s="33">
        <v>8</v>
      </c>
      <c r="Q7" s="35">
        <v>3</v>
      </c>
      <c r="R7" s="36">
        <v>14</v>
      </c>
      <c r="S7" s="37">
        <v>4</v>
      </c>
      <c r="T7" s="36">
        <v>13</v>
      </c>
      <c r="U7" s="37">
        <v>3</v>
      </c>
      <c r="V7" s="36">
        <v>15</v>
      </c>
      <c r="W7" s="37">
        <v>2</v>
      </c>
      <c r="X7" s="36">
        <v>16</v>
      </c>
      <c r="Y7" s="38">
        <v>1</v>
      </c>
      <c r="Z7" s="39">
        <v>11</v>
      </c>
      <c r="AA7" s="40">
        <v>3</v>
      </c>
      <c r="AB7" s="39">
        <v>10</v>
      </c>
      <c r="AC7" s="40">
        <v>4</v>
      </c>
      <c r="AD7" s="39">
        <v>9</v>
      </c>
      <c r="AE7" s="40">
        <v>1</v>
      </c>
      <c r="AF7" s="39">
        <v>22</v>
      </c>
      <c r="AG7" s="41">
        <v>2</v>
      </c>
      <c r="AH7" s="29">
        <v>4</v>
      </c>
      <c r="AI7" s="30">
        <v>1</v>
      </c>
      <c r="AJ7" s="31">
        <v>4</v>
      </c>
      <c r="AK7" s="30">
        <v>2</v>
      </c>
      <c r="AL7" s="31">
        <v>4</v>
      </c>
      <c r="AM7" s="30">
        <v>3</v>
      </c>
      <c r="AN7" s="31">
        <v>4</v>
      </c>
      <c r="AO7" s="32">
        <v>4</v>
      </c>
    </row>
    <row r="8" spans="1:41" ht="7.5" customHeight="1" x14ac:dyDescent="0.2">
      <c r="A8" s="28"/>
      <c r="B8" s="42"/>
      <c r="C8" s="43"/>
      <c r="D8" s="43"/>
      <c r="E8" s="43"/>
      <c r="F8" s="43"/>
      <c r="G8" s="43"/>
      <c r="H8" s="43"/>
      <c r="I8" s="44"/>
      <c r="J8" s="45"/>
      <c r="K8" s="46"/>
      <c r="L8" s="46"/>
      <c r="M8" s="46"/>
      <c r="N8" s="46"/>
      <c r="O8" s="46"/>
      <c r="P8" s="46"/>
      <c r="Q8" s="47"/>
      <c r="R8" s="42"/>
      <c r="S8" s="43"/>
      <c r="T8" s="43"/>
      <c r="U8" s="43"/>
      <c r="V8" s="43"/>
      <c r="W8" s="43"/>
      <c r="X8" s="43"/>
      <c r="Y8" s="44"/>
      <c r="Z8" s="42"/>
      <c r="AA8" s="43"/>
      <c r="AB8" s="43"/>
      <c r="AC8" s="43"/>
      <c r="AD8" s="43"/>
      <c r="AE8" s="43"/>
      <c r="AF8" s="43"/>
      <c r="AG8" s="44"/>
      <c r="AH8" s="42"/>
      <c r="AI8" s="43"/>
      <c r="AJ8" s="43"/>
      <c r="AK8" s="43"/>
      <c r="AL8" s="43"/>
      <c r="AM8" s="43"/>
      <c r="AN8" s="43"/>
      <c r="AO8" s="44"/>
    </row>
    <row r="9" spans="1:41" ht="15" customHeight="1" x14ac:dyDescent="0.2">
      <c r="A9" s="28" t="s">
        <v>28</v>
      </c>
      <c r="B9" s="48">
        <v>5</v>
      </c>
      <c r="C9" s="34">
        <v>1</v>
      </c>
      <c r="D9" s="33">
        <v>5</v>
      </c>
      <c r="E9" s="34">
        <v>2</v>
      </c>
      <c r="F9" s="33">
        <v>5</v>
      </c>
      <c r="G9" s="34">
        <v>3</v>
      </c>
      <c r="H9" s="33">
        <v>5</v>
      </c>
      <c r="I9" s="35">
        <v>4</v>
      </c>
      <c r="J9" s="31">
        <v>4</v>
      </c>
      <c r="K9" s="30">
        <v>2</v>
      </c>
      <c r="L9" s="31">
        <v>2</v>
      </c>
      <c r="M9" s="30">
        <v>1</v>
      </c>
      <c r="N9" s="31">
        <v>3</v>
      </c>
      <c r="O9" s="30">
        <v>4</v>
      </c>
      <c r="P9" s="31">
        <v>1</v>
      </c>
      <c r="Q9" s="32">
        <v>3</v>
      </c>
      <c r="R9" s="39">
        <v>11</v>
      </c>
      <c r="S9" s="40">
        <v>4</v>
      </c>
      <c r="T9" s="39">
        <v>12</v>
      </c>
      <c r="U9" s="40">
        <v>3</v>
      </c>
      <c r="V9" s="39">
        <v>10</v>
      </c>
      <c r="W9" s="40">
        <v>2</v>
      </c>
      <c r="X9" s="39">
        <v>9</v>
      </c>
      <c r="Y9" s="41">
        <v>1</v>
      </c>
      <c r="Z9" s="36">
        <v>14</v>
      </c>
      <c r="AA9" s="37">
        <v>3</v>
      </c>
      <c r="AB9" s="36">
        <v>15</v>
      </c>
      <c r="AC9" s="37">
        <v>4</v>
      </c>
      <c r="AD9" s="36">
        <v>16</v>
      </c>
      <c r="AE9" s="37">
        <v>1</v>
      </c>
      <c r="AF9" s="36">
        <v>13</v>
      </c>
      <c r="AG9" s="38">
        <v>2</v>
      </c>
      <c r="AH9" s="31">
        <v>2</v>
      </c>
      <c r="AI9" s="30">
        <v>3</v>
      </c>
      <c r="AJ9" s="31">
        <v>3</v>
      </c>
      <c r="AK9" s="30">
        <v>4</v>
      </c>
      <c r="AL9" s="31">
        <v>4</v>
      </c>
      <c r="AM9" s="30">
        <v>1</v>
      </c>
      <c r="AN9" s="31">
        <v>1</v>
      </c>
      <c r="AO9" s="32">
        <v>2</v>
      </c>
    </row>
    <row r="10" spans="1:41" ht="15" customHeight="1" x14ac:dyDescent="0.2">
      <c r="A10" s="28" t="s">
        <v>29</v>
      </c>
      <c r="B10" s="48">
        <v>6</v>
      </c>
      <c r="C10" s="34">
        <v>1</v>
      </c>
      <c r="D10" s="33">
        <v>6</v>
      </c>
      <c r="E10" s="34">
        <v>2</v>
      </c>
      <c r="F10" s="33">
        <v>6</v>
      </c>
      <c r="G10" s="34">
        <v>3</v>
      </c>
      <c r="H10" s="33">
        <v>6</v>
      </c>
      <c r="I10" s="35">
        <v>4</v>
      </c>
      <c r="J10" s="31">
        <v>3</v>
      </c>
      <c r="K10" s="30">
        <v>2</v>
      </c>
      <c r="L10" s="31">
        <v>1</v>
      </c>
      <c r="M10" s="30">
        <v>1</v>
      </c>
      <c r="N10" s="31">
        <v>4</v>
      </c>
      <c r="O10" s="30">
        <v>4</v>
      </c>
      <c r="P10" s="31">
        <v>2</v>
      </c>
      <c r="Q10" s="32">
        <v>3</v>
      </c>
      <c r="R10" s="39">
        <v>12</v>
      </c>
      <c r="S10" s="40">
        <v>4</v>
      </c>
      <c r="T10" s="39">
        <v>11</v>
      </c>
      <c r="U10" s="40">
        <v>3</v>
      </c>
      <c r="V10" s="39">
        <v>9</v>
      </c>
      <c r="W10" s="40">
        <v>2</v>
      </c>
      <c r="X10" s="39">
        <v>10</v>
      </c>
      <c r="Y10" s="41">
        <v>1</v>
      </c>
      <c r="Z10" s="36">
        <v>13</v>
      </c>
      <c r="AA10" s="37">
        <v>3</v>
      </c>
      <c r="AB10" s="36">
        <v>16</v>
      </c>
      <c r="AC10" s="37">
        <v>4</v>
      </c>
      <c r="AD10" s="36">
        <v>15</v>
      </c>
      <c r="AE10" s="37">
        <v>1</v>
      </c>
      <c r="AF10" s="36">
        <v>14</v>
      </c>
      <c r="AG10" s="38">
        <v>2</v>
      </c>
      <c r="AH10" s="31">
        <v>1</v>
      </c>
      <c r="AI10" s="30">
        <v>3</v>
      </c>
      <c r="AJ10" s="31">
        <v>4</v>
      </c>
      <c r="AK10" s="30">
        <v>4</v>
      </c>
      <c r="AL10" s="31">
        <v>3</v>
      </c>
      <c r="AM10" s="30">
        <v>1</v>
      </c>
      <c r="AN10" s="31">
        <v>2</v>
      </c>
      <c r="AO10" s="32">
        <v>2</v>
      </c>
    </row>
    <row r="11" spans="1:41" ht="15" customHeight="1" x14ac:dyDescent="0.2">
      <c r="A11" s="28" t="s">
        <v>30</v>
      </c>
      <c r="B11" s="48">
        <v>7</v>
      </c>
      <c r="C11" s="34">
        <v>1</v>
      </c>
      <c r="D11" s="33">
        <v>7</v>
      </c>
      <c r="E11" s="34">
        <v>2</v>
      </c>
      <c r="F11" s="33">
        <v>7</v>
      </c>
      <c r="G11" s="34">
        <v>3</v>
      </c>
      <c r="H11" s="33">
        <v>7</v>
      </c>
      <c r="I11" s="35">
        <v>4</v>
      </c>
      <c r="J11" s="31">
        <v>2</v>
      </c>
      <c r="K11" s="30">
        <v>2</v>
      </c>
      <c r="L11" s="31">
        <v>4</v>
      </c>
      <c r="M11" s="30">
        <v>1</v>
      </c>
      <c r="N11" s="31">
        <v>1</v>
      </c>
      <c r="O11" s="30">
        <v>4</v>
      </c>
      <c r="P11" s="31">
        <v>3</v>
      </c>
      <c r="Q11" s="32">
        <v>3</v>
      </c>
      <c r="R11" s="39">
        <v>9</v>
      </c>
      <c r="S11" s="40">
        <v>4</v>
      </c>
      <c r="T11" s="39">
        <v>10</v>
      </c>
      <c r="U11" s="40">
        <v>3</v>
      </c>
      <c r="V11" s="39">
        <v>12</v>
      </c>
      <c r="W11" s="40">
        <v>2</v>
      </c>
      <c r="X11" s="39">
        <v>11</v>
      </c>
      <c r="Y11" s="41">
        <v>1</v>
      </c>
      <c r="Z11" s="36">
        <v>16</v>
      </c>
      <c r="AA11" s="37">
        <v>3</v>
      </c>
      <c r="AB11" s="36">
        <v>13</v>
      </c>
      <c r="AC11" s="37">
        <v>4</v>
      </c>
      <c r="AD11" s="36">
        <v>14</v>
      </c>
      <c r="AE11" s="37">
        <v>1</v>
      </c>
      <c r="AF11" s="36">
        <v>15</v>
      </c>
      <c r="AG11" s="38">
        <v>2</v>
      </c>
      <c r="AH11" s="31">
        <v>4</v>
      </c>
      <c r="AI11" s="30">
        <v>3</v>
      </c>
      <c r="AJ11" s="31">
        <v>1</v>
      </c>
      <c r="AK11" s="30">
        <v>4</v>
      </c>
      <c r="AL11" s="31">
        <v>2</v>
      </c>
      <c r="AM11" s="30">
        <v>1</v>
      </c>
      <c r="AN11" s="31">
        <v>3</v>
      </c>
      <c r="AO11" s="32">
        <v>2</v>
      </c>
    </row>
    <row r="12" spans="1:41" ht="15" customHeight="1" x14ac:dyDescent="0.2">
      <c r="A12" s="28" t="s">
        <v>31</v>
      </c>
      <c r="B12" s="48">
        <v>8</v>
      </c>
      <c r="C12" s="34">
        <v>1</v>
      </c>
      <c r="D12" s="33">
        <v>8</v>
      </c>
      <c r="E12" s="34">
        <v>2</v>
      </c>
      <c r="F12" s="33">
        <v>8</v>
      </c>
      <c r="G12" s="34">
        <v>3</v>
      </c>
      <c r="H12" s="33">
        <v>8</v>
      </c>
      <c r="I12" s="35">
        <v>4</v>
      </c>
      <c r="J12" s="31">
        <v>1</v>
      </c>
      <c r="K12" s="30">
        <v>2</v>
      </c>
      <c r="L12" s="31">
        <v>3</v>
      </c>
      <c r="M12" s="30">
        <v>1</v>
      </c>
      <c r="N12" s="31">
        <v>2</v>
      </c>
      <c r="O12" s="30">
        <v>4</v>
      </c>
      <c r="P12" s="31">
        <v>4</v>
      </c>
      <c r="Q12" s="32">
        <v>3</v>
      </c>
      <c r="R12" s="39">
        <v>10</v>
      </c>
      <c r="S12" s="40">
        <v>4</v>
      </c>
      <c r="T12" s="39">
        <v>9</v>
      </c>
      <c r="U12" s="40">
        <v>3</v>
      </c>
      <c r="V12" s="39">
        <v>11</v>
      </c>
      <c r="W12" s="40">
        <v>2</v>
      </c>
      <c r="X12" s="39">
        <v>12</v>
      </c>
      <c r="Y12" s="41">
        <v>1</v>
      </c>
      <c r="Z12" s="36">
        <v>15</v>
      </c>
      <c r="AA12" s="37">
        <v>3</v>
      </c>
      <c r="AB12" s="36">
        <v>14</v>
      </c>
      <c r="AC12" s="37">
        <v>4</v>
      </c>
      <c r="AD12" s="36">
        <v>13</v>
      </c>
      <c r="AE12" s="37">
        <v>1</v>
      </c>
      <c r="AF12" s="36">
        <v>16</v>
      </c>
      <c r="AG12" s="38">
        <v>2</v>
      </c>
      <c r="AH12" s="31">
        <v>3</v>
      </c>
      <c r="AI12" s="30">
        <v>3</v>
      </c>
      <c r="AJ12" s="31">
        <v>2</v>
      </c>
      <c r="AK12" s="30">
        <v>4</v>
      </c>
      <c r="AL12" s="31">
        <v>1</v>
      </c>
      <c r="AM12" s="30">
        <v>1</v>
      </c>
      <c r="AN12" s="31">
        <v>4</v>
      </c>
      <c r="AO12" s="32">
        <v>2</v>
      </c>
    </row>
    <row r="13" spans="1:41" ht="7.5" customHeight="1" x14ac:dyDescent="0.2">
      <c r="A13" s="28"/>
      <c r="B13" s="42"/>
      <c r="C13" s="43"/>
      <c r="D13" s="43"/>
      <c r="E13" s="43"/>
      <c r="F13" s="43"/>
      <c r="G13" s="43"/>
      <c r="H13" s="43"/>
      <c r="I13" s="44"/>
      <c r="J13" s="42"/>
      <c r="K13" s="43"/>
      <c r="L13" s="43"/>
      <c r="M13" s="43"/>
      <c r="N13" s="43"/>
      <c r="O13" s="43"/>
      <c r="P13" s="43"/>
      <c r="Q13" s="44"/>
      <c r="R13" s="42"/>
      <c r="S13" s="43"/>
      <c r="T13" s="43"/>
      <c r="U13" s="43"/>
      <c r="V13" s="43"/>
      <c r="W13" s="43"/>
      <c r="X13" s="43"/>
      <c r="Y13" s="44"/>
      <c r="Z13" s="42"/>
      <c r="AA13" s="43"/>
      <c r="AB13" s="43"/>
      <c r="AC13" s="43"/>
      <c r="AD13" s="43"/>
      <c r="AE13" s="43"/>
      <c r="AF13" s="43"/>
      <c r="AG13" s="44"/>
      <c r="AH13" s="42"/>
      <c r="AI13" s="43"/>
      <c r="AJ13" s="43"/>
      <c r="AK13" s="43"/>
      <c r="AL13" s="43"/>
      <c r="AM13" s="43"/>
      <c r="AN13" s="43"/>
      <c r="AO13" s="44"/>
    </row>
    <row r="14" spans="1:41" ht="15" customHeight="1" x14ac:dyDescent="0.2">
      <c r="A14" s="28" t="s">
        <v>32</v>
      </c>
      <c r="B14" s="49">
        <v>9</v>
      </c>
      <c r="C14" s="40">
        <v>1</v>
      </c>
      <c r="D14" s="39">
        <v>9</v>
      </c>
      <c r="E14" s="40">
        <v>2</v>
      </c>
      <c r="F14" s="39">
        <v>9</v>
      </c>
      <c r="G14" s="40">
        <v>3</v>
      </c>
      <c r="H14" s="39">
        <v>9</v>
      </c>
      <c r="I14" s="41">
        <v>4</v>
      </c>
      <c r="J14" s="36">
        <v>16</v>
      </c>
      <c r="K14" s="37">
        <v>2</v>
      </c>
      <c r="L14" s="36">
        <v>14</v>
      </c>
      <c r="M14" s="37">
        <v>1</v>
      </c>
      <c r="N14" s="36">
        <v>15</v>
      </c>
      <c r="O14" s="37">
        <v>4</v>
      </c>
      <c r="P14" s="36">
        <v>13</v>
      </c>
      <c r="Q14" s="38">
        <v>3</v>
      </c>
      <c r="R14" s="33">
        <v>7</v>
      </c>
      <c r="S14" s="34">
        <v>4</v>
      </c>
      <c r="T14" s="33">
        <v>8</v>
      </c>
      <c r="U14" s="34">
        <v>3</v>
      </c>
      <c r="V14" s="33">
        <v>6</v>
      </c>
      <c r="W14" s="34">
        <v>2</v>
      </c>
      <c r="X14" s="33">
        <v>5</v>
      </c>
      <c r="Y14" s="35">
        <v>1</v>
      </c>
      <c r="Z14" s="31">
        <v>2</v>
      </c>
      <c r="AA14" s="30">
        <v>3</v>
      </c>
      <c r="AB14" s="31">
        <v>3</v>
      </c>
      <c r="AC14" s="30">
        <v>4</v>
      </c>
      <c r="AD14" s="31">
        <v>4</v>
      </c>
      <c r="AE14" s="30">
        <v>1</v>
      </c>
      <c r="AF14" s="31">
        <v>1</v>
      </c>
      <c r="AG14" s="32">
        <v>2</v>
      </c>
      <c r="AH14" s="31">
        <v>3</v>
      </c>
      <c r="AI14" s="30">
        <v>4</v>
      </c>
      <c r="AJ14" s="31">
        <v>4</v>
      </c>
      <c r="AK14" s="30">
        <v>3</v>
      </c>
      <c r="AL14" s="31">
        <v>2</v>
      </c>
      <c r="AM14" s="30">
        <v>2</v>
      </c>
      <c r="AN14" s="31">
        <v>1</v>
      </c>
      <c r="AO14" s="32">
        <v>1</v>
      </c>
    </row>
    <row r="15" spans="1:41" ht="15" customHeight="1" x14ac:dyDescent="0.2">
      <c r="A15" s="28" t="s">
        <v>33</v>
      </c>
      <c r="B15" s="49">
        <v>10</v>
      </c>
      <c r="C15" s="40">
        <v>1</v>
      </c>
      <c r="D15" s="39">
        <v>10</v>
      </c>
      <c r="E15" s="40">
        <v>2</v>
      </c>
      <c r="F15" s="39">
        <v>10</v>
      </c>
      <c r="G15" s="40">
        <v>3</v>
      </c>
      <c r="H15" s="39">
        <v>10</v>
      </c>
      <c r="I15" s="41">
        <v>4</v>
      </c>
      <c r="J15" s="36">
        <v>15</v>
      </c>
      <c r="K15" s="37">
        <v>2</v>
      </c>
      <c r="L15" s="36">
        <v>13</v>
      </c>
      <c r="M15" s="37">
        <v>1</v>
      </c>
      <c r="N15" s="36">
        <v>16</v>
      </c>
      <c r="O15" s="37">
        <v>4</v>
      </c>
      <c r="P15" s="36">
        <v>14</v>
      </c>
      <c r="Q15" s="38">
        <v>3</v>
      </c>
      <c r="R15" s="33">
        <v>8</v>
      </c>
      <c r="S15" s="34">
        <v>4</v>
      </c>
      <c r="T15" s="33">
        <v>7</v>
      </c>
      <c r="U15" s="34">
        <v>3</v>
      </c>
      <c r="V15" s="33">
        <v>5</v>
      </c>
      <c r="W15" s="34">
        <v>2</v>
      </c>
      <c r="X15" s="33">
        <v>6</v>
      </c>
      <c r="Y15" s="35">
        <v>1</v>
      </c>
      <c r="Z15" s="31">
        <v>1</v>
      </c>
      <c r="AA15" s="30">
        <v>3</v>
      </c>
      <c r="AB15" s="31">
        <v>4</v>
      </c>
      <c r="AC15" s="30">
        <v>4</v>
      </c>
      <c r="AD15" s="31">
        <v>3</v>
      </c>
      <c r="AE15" s="30">
        <v>1</v>
      </c>
      <c r="AF15" s="31">
        <v>2</v>
      </c>
      <c r="AG15" s="32">
        <v>2</v>
      </c>
      <c r="AH15" s="31">
        <v>4</v>
      </c>
      <c r="AI15" s="30">
        <v>4</v>
      </c>
      <c r="AJ15" s="31">
        <v>3</v>
      </c>
      <c r="AK15" s="30">
        <v>3</v>
      </c>
      <c r="AL15" s="31">
        <v>1</v>
      </c>
      <c r="AM15" s="30">
        <v>2</v>
      </c>
      <c r="AN15" s="31">
        <v>2</v>
      </c>
      <c r="AO15" s="32">
        <v>1</v>
      </c>
    </row>
    <row r="16" spans="1:41" ht="15" customHeight="1" x14ac:dyDescent="0.2">
      <c r="A16" s="28" t="s">
        <v>34</v>
      </c>
      <c r="B16" s="49">
        <v>11</v>
      </c>
      <c r="C16" s="40">
        <v>1</v>
      </c>
      <c r="D16" s="39">
        <v>11</v>
      </c>
      <c r="E16" s="40">
        <v>2</v>
      </c>
      <c r="F16" s="39">
        <v>11</v>
      </c>
      <c r="G16" s="40">
        <v>3</v>
      </c>
      <c r="H16" s="39">
        <v>11</v>
      </c>
      <c r="I16" s="41">
        <v>4</v>
      </c>
      <c r="J16" s="36">
        <v>14</v>
      </c>
      <c r="K16" s="37">
        <v>2</v>
      </c>
      <c r="L16" s="36">
        <v>16</v>
      </c>
      <c r="M16" s="37">
        <v>1</v>
      </c>
      <c r="N16" s="36">
        <v>13</v>
      </c>
      <c r="O16" s="37">
        <v>4</v>
      </c>
      <c r="P16" s="36">
        <v>15</v>
      </c>
      <c r="Q16" s="38">
        <v>3</v>
      </c>
      <c r="R16" s="33">
        <v>5</v>
      </c>
      <c r="S16" s="34">
        <v>4</v>
      </c>
      <c r="T16" s="33">
        <v>6</v>
      </c>
      <c r="U16" s="34">
        <v>3</v>
      </c>
      <c r="V16" s="33">
        <v>8</v>
      </c>
      <c r="W16" s="34">
        <v>2</v>
      </c>
      <c r="X16" s="33">
        <v>7</v>
      </c>
      <c r="Y16" s="35">
        <v>1</v>
      </c>
      <c r="Z16" s="31">
        <v>4</v>
      </c>
      <c r="AA16" s="30">
        <v>3</v>
      </c>
      <c r="AB16" s="31">
        <v>1</v>
      </c>
      <c r="AC16" s="30">
        <v>4</v>
      </c>
      <c r="AD16" s="31">
        <v>2</v>
      </c>
      <c r="AE16" s="30">
        <v>1</v>
      </c>
      <c r="AF16" s="31">
        <v>3</v>
      </c>
      <c r="AG16" s="32">
        <v>2</v>
      </c>
      <c r="AH16" s="31">
        <v>1</v>
      </c>
      <c r="AI16" s="30">
        <v>4</v>
      </c>
      <c r="AJ16" s="31">
        <v>2</v>
      </c>
      <c r="AK16" s="30">
        <v>3</v>
      </c>
      <c r="AL16" s="31">
        <v>4</v>
      </c>
      <c r="AM16" s="30">
        <v>2</v>
      </c>
      <c r="AN16" s="31">
        <v>3</v>
      </c>
      <c r="AO16" s="32">
        <v>1</v>
      </c>
    </row>
    <row r="17" spans="1:41" ht="15" customHeight="1" x14ac:dyDescent="0.2">
      <c r="A17" s="28" t="s">
        <v>35</v>
      </c>
      <c r="B17" s="49">
        <v>12</v>
      </c>
      <c r="C17" s="40">
        <v>1</v>
      </c>
      <c r="D17" s="39">
        <v>12</v>
      </c>
      <c r="E17" s="40">
        <v>2</v>
      </c>
      <c r="F17" s="39">
        <v>12</v>
      </c>
      <c r="G17" s="40">
        <v>3</v>
      </c>
      <c r="H17" s="39">
        <v>12</v>
      </c>
      <c r="I17" s="41">
        <v>4</v>
      </c>
      <c r="J17" s="36">
        <v>13</v>
      </c>
      <c r="K17" s="37">
        <v>2</v>
      </c>
      <c r="L17" s="36">
        <v>15</v>
      </c>
      <c r="M17" s="37">
        <v>1</v>
      </c>
      <c r="N17" s="36">
        <v>14</v>
      </c>
      <c r="O17" s="37">
        <v>4</v>
      </c>
      <c r="P17" s="36">
        <v>16</v>
      </c>
      <c r="Q17" s="38">
        <v>3</v>
      </c>
      <c r="R17" s="33">
        <v>6</v>
      </c>
      <c r="S17" s="34">
        <v>4</v>
      </c>
      <c r="T17" s="33">
        <v>5</v>
      </c>
      <c r="U17" s="34">
        <v>3</v>
      </c>
      <c r="V17" s="33">
        <v>7</v>
      </c>
      <c r="W17" s="34">
        <v>2</v>
      </c>
      <c r="X17" s="33">
        <v>8</v>
      </c>
      <c r="Y17" s="35">
        <v>1</v>
      </c>
      <c r="Z17" s="31">
        <v>3</v>
      </c>
      <c r="AA17" s="30">
        <v>3</v>
      </c>
      <c r="AB17" s="31">
        <v>2</v>
      </c>
      <c r="AC17" s="30">
        <v>4</v>
      </c>
      <c r="AD17" s="31">
        <v>1</v>
      </c>
      <c r="AE17" s="30">
        <v>1</v>
      </c>
      <c r="AF17" s="31">
        <v>4</v>
      </c>
      <c r="AG17" s="32">
        <v>2</v>
      </c>
      <c r="AH17" s="31">
        <v>2</v>
      </c>
      <c r="AI17" s="30">
        <v>4</v>
      </c>
      <c r="AJ17" s="31">
        <v>1</v>
      </c>
      <c r="AK17" s="30">
        <v>3</v>
      </c>
      <c r="AL17" s="31">
        <v>3</v>
      </c>
      <c r="AM17" s="30">
        <v>2</v>
      </c>
      <c r="AN17" s="31">
        <v>4</v>
      </c>
      <c r="AO17" s="32">
        <v>1</v>
      </c>
    </row>
    <row r="18" spans="1:41" ht="7.5" customHeight="1" x14ac:dyDescent="0.2">
      <c r="A18" s="28"/>
      <c r="B18" s="42"/>
      <c r="C18" s="43"/>
      <c r="D18" s="43"/>
      <c r="E18" s="43"/>
      <c r="F18" s="43"/>
      <c r="G18" s="43"/>
      <c r="H18" s="43"/>
      <c r="I18" s="44"/>
      <c r="J18" s="42"/>
      <c r="K18" s="43"/>
      <c r="L18" s="43"/>
      <c r="M18" s="43"/>
      <c r="N18" s="43"/>
      <c r="O18" s="43"/>
      <c r="P18" s="43"/>
      <c r="Q18" s="44"/>
      <c r="R18" s="42"/>
      <c r="S18" s="43"/>
      <c r="T18" s="43"/>
      <c r="U18" s="43"/>
      <c r="V18" s="43"/>
      <c r="W18" s="43"/>
      <c r="X18" s="43"/>
      <c r="Y18" s="44"/>
      <c r="Z18" s="42"/>
      <c r="AA18" s="43"/>
      <c r="AB18" s="43"/>
      <c r="AC18" s="43"/>
      <c r="AD18" s="43"/>
      <c r="AE18" s="43"/>
      <c r="AF18" s="43"/>
      <c r="AG18" s="44"/>
      <c r="AH18" s="42"/>
      <c r="AI18" s="43"/>
      <c r="AJ18" s="43"/>
      <c r="AK18" s="43"/>
      <c r="AL18" s="43"/>
      <c r="AM18" s="43"/>
      <c r="AN18" s="43"/>
      <c r="AO18" s="44"/>
    </row>
    <row r="19" spans="1:41" ht="15" customHeight="1" x14ac:dyDescent="0.2">
      <c r="A19" s="28" t="s">
        <v>36</v>
      </c>
      <c r="B19" s="50">
        <v>13</v>
      </c>
      <c r="C19" s="37">
        <v>1</v>
      </c>
      <c r="D19" s="36">
        <v>13</v>
      </c>
      <c r="E19" s="37">
        <v>2</v>
      </c>
      <c r="F19" s="36">
        <v>13</v>
      </c>
      <c r="G19" s="37">
        <v>3</v>
      </c>
      <c r="H19" s="36">
        <v>13</v>
      </c>
      <c r="I19" s="38">
        <v>4</v>
      </c>
      <c r="J19" s="39">
        <v>12</v>
      </c>
      <c r="K19" s="40">
        <v>2</v>
      </c>
      <c r="L19" s="39">
        <v>10</v>
      </c>
      <c r="M19" s="40">
        <v>1</v>
      </c>
      <c r="N19" s="39">
        <v>11</v>
      </c>
      <c r="O19" s="40">
        <v>4</v>
      </c>
      <c r="P19" s="39">
        <v>9</v>
      </c>
      <c r="Q19" s="41">
        <v>3</v>
      </c>
      <c r="R19" s="31">
        <v>3</v>
      </c>
      <c r="S19" s="30">
        <v>4</v>
      </c>
      <c r="T19" s="31">
        <v>4</v>
      </c>
      <c r="U19" s="30">
        <v>3</v>
      </c>
      <c r="V19" s="31">
        <v>2</v>
      </c>
      <c r="W19" s="30">
        <v>2</v>
      </c>
      <c r="X19" s="31">
        <v>1</v>
      </c>
      <c r="Y19" s="32">
        <v>1</v>
      </c>
      <c r="Z19" s="33">
        <v>6</v>
      </c>
      <c r="AA19" s="34">
        <v>3</v>
      </c>
      <c r="AB19" s="33">
        <v>7</v>
      </c>
      <c r="AC19" s="34">
        <v>4</v>
      </c>
      <c r="AD19" s="33">
        <v>8</v>
      </c>
      <c r="AE19" s="34">
        <v>1</v>
      </c>
      <c r="AF19" s="33">
        <v>5</v>
      </c>
      <c r="AG19" s="35">
        <v>2</v>
      </c>
      <c r="AH19" s="31">
        <v>4</v>
      </c>
      <c r="AI19" s="30">
        <v>2</v>
      </c>
      <c r="AJ19" s="31">
        <v>2</v>
      </c>
      <c r="AK19" s="30">
        <v>1</v>
      </c>
      <c r="AL19" s="31">
        <v>3</v>
      </c>
      <c r="AM19" s="30">
        <v>4</v>
      </c>
      <c r="AN19" s="31">
        <v>1</v>
      </c>
      <c r="AO19" s="32">
        <v>3</v>
      </c>
    </row>
    <row r="20" spans="1:41" ht="15" customHeight="1" x14ac:dyDescent="0.2">
      <c r="A20" s="28" t="s">
        <v>37</v>
      </c>
      <c r="B20" s="50">
        <v>14</v>
      </c>
      <c r="C20" s="37">
        <v>1</v>
      </c>
      <c r="D20" s="36">
        <v>14</v>
      </c>
      <c r="E20" s="37">
        <v>2</v>
      </c>
      <c r="F20" s="36">
        <v>14</v>
      </c>
      <c r="G20" s="37">
        <v>3</v>
      </c>
      <c r="H20" s="36">
        <v>14</v>
      </c>
      <c r="I20" s="38">
        <v>4</v>
      </c>
      <c r="J20" s="39">
        <v>11</v>
      </c>
      <c r="K20" s="40">
        <v>2</v>
      </c>
      <c r="L20" s="39">
        <v>9</v>
      </c>
      <c r="M20" s="40">
        <v>1</v>
      </c>
      <c r="N20" s="39">
        <v>12</v>
      </c>
      <c r="O20" s="40">
        <v>4</v>
      </c>
      <c r="P20" s="39">
        <v>10</v>
      </c>
      <c r="Q20" s="41">
        <v>3</v>
      </c>
      <c r="R20" s="31">
        <v>4</v>
      </c>
      <c r="S20" s="30">
        <v>4</v>
      </c>
      <c r="T20" s="31">
        <v>3</v>
      </c>
      <c r="U20" s="30">
        <v>3</v>
      </c>
      <c r="V20" s="31">
        <v>1</v>
      </c>
      <c r="W20" s="30">
        <v>2</v>
      </c>
      <c r="X20" s="31">
        <v>2</v>
      </c>
      <c r="Y20" s="32">
        <v>1</v>
      </c>
      <c r="Z20" s="33">
        <v>5</v>
      </c>
      <c r="AA20" s="34">
        <v>3</v>
      </c>
      <c r="AB20" s="33">
        <v>8</v>
      </c>
      <c r="AC20" s="34">
        <v>4</v>
      </c>
      <c r="AD20" s="33">
        <v>7</v>
      </c>
      <c r="AE20" s="34">
        <v>1</v>
      </c>
      <c r="AF20" s="33">
        <v>6</v>
      </c>
      <c r="AG20" s="35">
        <v>2</v>
      </c>
      <c r="AH20" s="31">
        <v>3</v>
      </c>
      <c r="AI20" s="30">
        <v>2</v>
      </c>
      <c r="AJ20" s="31">
        <v>1</v>
      </c>
      <c r="AK20" s="30">
        <v>1</v>
      </c>
      <c r="AL20" s="31">
        <v>4</v>
      </c>
      <c r="AM20" s="30">
        <v>4</v>
      </c>
      <c r="AN20" s="31">
        <v>2</v>
      </c>
      <c r="AO20" s="32">
        <v>3</v>
      </c>
    </row>
    <row r="21" spans="1:41" ht="15" customHeight="1" x14ac:dyDescent="0.2">
      <c r="A21" s="28" t="s">
        <v>38</v>
      </c>
      <c r="B21" s="50">
        <v>15</v>
      </c>
      <c r="C21" s="37">
        <v>1</v>
      </c>
      <c r="D21" s="36">
        <v>15</v>
      </c>
      <c r="E21" s="37">
        <v>2</v>
      </c>
      <c r="F21" s="36">
        <v>15</v>
      </c>
      <c r="G21" s="37">
        <v>3</v>
      </c>
      <c r="H21" s="36">
        <v>15</v>
      </c>
      <c r="I21" s="38">
        <v>4</v>
      </c>
      <c r="J21" s="39">
        <v>10</v>
      </c>
      <c r="K21" s="40">
        <v>2</v>
      </c>
      <c r="L21" s="39">
        <v>12</v>
      </c>
      <c r="M21" s="40">
        <v>1</v>
      </c>
      <c r="N21" s="39">
        <v>9</v>
      </c>
      <c r="O21" s="40">
        <v>4</v>
      </c>
      <c r="P21" s="39">
        <v>11</v>
      </c>
      <c r="Q21" s="41">
        <v>3</v>
      </c>
      <c r="R21" s="31">
        <v>1</v>
      </c>
      <c r="S21" s="30">
        <v>4</v>
      </c>
      <c r="T21" s="31">
        <v>2</v>
      </c>
      <c r="U21" s="30">
        <v>3</v>
      </c>
      <c r="V21" s="31">
        <v>4</v>
      </c>
      <c r="W21" s="30">
        <v>2</v>
      </c>
      <c r="X21" s="31">
        <v>3</v>
      </c>
      <c r="Y21" s="32">
        <v>1</v>
      </c>
      <c r="Z21" s="33">
        <v>8</v>
      </c>
      <c r="AA21" s="34">
        <v>3</v>
      </c>
      <c r="AB21" s="33">
        <v>5</v>
      </c>
      <c r="AC21" s="34">
        <v>4</v>
      </c>
      <c r="AD21" s="33">
        <v>6</v>
      </c>
      <c r="AE21" s="34">
        <v>1</v>
      </c>
      <c r="AF21" s="33">
        <v>7</v>
      </c>
      <c r="AG21" s="35">
        <v>2</v>
      </c>
      <c r="AH21" s="31">
        <v>2</v>
      </c>
      <c r="AI21" s="30">
        <v>2</v>
      </c>
      <c r="AJ21" s="31">
        <v>4</v>
      </c>
      <c r="AK21" s="30">
        <v>1</v>
      </c>
      <c r="AL21" s="31">
        <v>1</v>
      </c>
      <c r="AM21" s="30">
        <v>4</v>
      </c>
      <c r="AN21" s="31">
        <v>3</v>
      </c>
      <c r="AO21" s="32">
        <v>3</v>
      </c>
    </row>
    <row r="22" spans="1:41" ht="15" customHeight="1" thickBot="1" x14ac:dyDescent="0.25">
      <c r="A22" s="51" t="s">
        <v>39</v>
      </c>
      <c r="B22" s="52">
        <v>16</v>
      </c>
      <c r="C22" s="53">
        <v>1</v>
      </c>
      <c r="D22" s="54">
        <v>16</v>
      </c>
      <c r="E22" s="53">
        <v>2</v>
      </c>
      <c r="F22" s="54">
        <v>16</v>
      </c>
      <c r="G22" s="53">
        <v>3</v>
      </c>
      <c r="H22" s="54">
        <v>16</v>
      </c>
      <c r="I22" s="55">
        <v>4</v>
      </c>
      <c r="J22" s="56">
        <v>9</v>
      </c>
      <c r="K22" s="57">
        <v>2</v>
      </c>
      <c r="L22" s="56">
        <v>11</v>
      </c>
      <c r="M22" s="57">
        <v>1</v>
      </c>
      <c r="N22" s="56">
        <v>10</v>
      </c>
      <c r="O22" s="57">
        <v>4</v>
      </c>
      <c r="P22" s="56">
        <v>12</v>
      </c>
      <c r="Q22" s="58">
        <v>3</v>
      </c>
      <c r="R22" s="59">
        <v>2</v>
      </c>
      <c r="S22" s="60">
        <v>4</v>
      </c>
      <c r="T22" s="59">
        <v>1</v>
      </c>
      <c r="U22" s="60">
        <v>3</v>
      </c>
      <c r="V22" s="59">
        <v>3</v>
      </c>
      <c r="W22" s="60">
        <v>2</v>
      </c>
      <c r="X22" s="59">
        <v>4</v>
      </c>
      <c r="Y22" s="61">
        <v>1</v>
      </c>
      <c r="Z22" s="62">
        <v>7</v>
      </c>
      <c r="AA22" s="63">
        <v>3</v>
      </c>
      <c r="AB22" s="62">
        <v>6</v>
      </c>
      <c r="AC22" s="63">
        <v>4</v>
      </c>
      <c r="AD22" s="62">
        <v>5</v>
      </c>
      <c r="AE22" s="63">
        <v>4</v>
      </c>
      <c r="AF22" s="62">
        <v>8</v>
      </c>
      <c r="AG22" s="64">
        <v>2</v>
      </c>
      <c r="AH22" s="59">
        <v>1</v>
      </c>
      <c r="AI22" s="60">
        <v>2</v>
      </c>
      <c r="AJ22" s="59">
        <v>3</v>
      </c>
      <c r="AK22" s="60">
        <v>1</v>
      </c>
      <c r="AL22" s="59">
        <v>2</v>
      </c>
      <c r="AM22" s="60">
        <v>4</v>
      </c>
      <c r="AN22" s="59">
        <v>4</v>
      </c>
      <c r="AO22" s="61">
        <v>3</v>
      </c>
    </row>
    <row r="23" spans="1:41" ht="7.5" customHeight="1" thickBot="1" x14ac:dyDescent="0.25">
      <c r="A23" s="12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</row>
    <row r="24" spans="1:41" ht="15" customHeight="1" x14ac:dyDescent="0.2">
      <c r="A24" s="14" t="s">
        <v>40</v>
      </c>
      <c r="B24" s="15">
        <v>2</v>
      </c>
      <c r="C24" s="16">
        <v>3</v>
      </c>
      <c r="D24" s="17">
        <v>3</v>
      </c>
      <c r="E24" s="16">
        <v>4</v>
      </c>
      <c r="F24" s="17">
        <v>4</v>
      </c>
      <c r="G24" s="16">
        <v>1</v>
      </c>
      <c r="H24" s="17">
        <v>1</v>
      </c>
      <c r="I24" s="18">
        <v>2</v>
      </c>
      <c r="J24" s="15">
        <v>1</v>
      </c>
      <c r="K24" s="16">
        <v>1</v>
      </c>
      <c r="L24" s="17">
        <v>1</v>
      </c>
      <c r="M24" s="16">
        <v>2</v>
      </c>
      <c r="N24" s="17">
        <v>1</v>
      </c>
      <c r="O24" s="16">
        <v>3</v>
      </c>
      <c r="P24" s="17">
        <v>1</v>
      </c>
      <c r="Q24" s="18">
        <v>4</v>
      </c>
      <c r="R24" s="19">
        <v>8</v>
      </c>
      <c r="S24" s="20">
        <v>2</v>
      </c>
      <c r="T24" s="19">
        <v>6</v>
      </c>
      <c r="U24" s="20">
        <v>1</v>
      </c>
      <c r="V24" s="19">
        <v>7</v>
      </c>
      <c r="W24" s="20">
        <v>4</v>
      </c>
      <c r="X24" s="19">
        <v>5</v>
      </c>
      <c r="Y24" s="21">
        <v>3</v>
      </c>
      <c r="Z24" s="19">
        <v>7</v>
      </c>
      <c r="AA24" s="20">
        <v>4</v>
      </c>
      <c r="AB24" s="19">
        <v>8</v>
      </c>
      <c r="AC24" s="20">
        <v>3</v>
      </c>
      <c r="AD24" s="19">
        <v>6</v>
      </c>
      <c r="AE24" s="20">
        <v>2</v>
      </c>
      <c r="AF24" s="19">
        <v>5</v>
      </c>
      <c r="AG24" s="21">
        <v>1</v>
      </c>
      <c r="AH24" s="19">
        <v>5</v>
      </c>
      <c r="AI24" s="20">
        <v>1</v>
      </c>
      <c r="AJ24" s="19">
        <v>5</v>
      </c>
      <c r="AK24" s="20">
        <v>2</v>
      </c>
      <c r="AL24" s="19">
        <v>5</v>
      </c>
      <c r="AM24" s="20">
        <v>3</v>
      </c>
      <c r="AN24" s="19">
        <v>5</v>
      </c>
      <c r="AO24" s="21">
        <v>4</v>
      </c>
    </row>
    <row r="25" spans="1:41" ht="15" customHeight="1" x14ac:dyDescent="0.2">
      <c r="A25" s="28" t="s">
        <v>41</v>
      </c>
      <c r="B25" s="29">
        <v>1</v>
      </c>
      <c r="C25" s="30">
        <v>3</v>
      </c>
      <c r="D25" s="31">
        <v>4</v>
      </c>
      <c r="E25" s="30">
        <v>4</v>
      </c>
      <c r="F25" s="31">
        <v>3</v>
      </c>
      <c r="G25" s="30">
        <v>1</v>
      </c>
      <c r="H25" s="31">
        <v>2</v>
      </c>
      <c r="I25" s="32">
        <v>2</v>
      </c>
      <c r="J25" s="29">
        <v>2</v>
      </c>
      <c r="K25" s="30">
        <v>1</v>
      </c>
      <c r="L25" s="31">
        <v>2</v>
      </c>
      <c r="M25" s="30">
        <v>2</v>
      </c>
      <c r="N25" s="31">
        <v>2</v>
      </c>
      <c r="O25" s="30">
        <v>3</v>
      </c>
      <c r="P25" s="31">
        <v>2</v>
      </c>
      <c r="Q25" s="32">
        <v>4</v>
      </c>
      <c r="R25" s="33">
        <v>7</v>
      </c>
      <c r="S25" s="34">
        <v>2</v>
      </c>
      <c r="T25" s="33">
        <v>5</v>
      </c>
      <c r="U25" s="34">
        <v>1</v>
      </c>
      <c r="V25" s="33">
        <v>8</v>
      </c>
      <c r="W25" s="34">
        <v>4</v>
      </c>
      <c r="X25" s="33">
        <v>6</v>
      </c>
      <c r="Y25" s="35">
        <v>3</v>
      </c>
      <c r="Z25" s="33">
        <v>8</v>
      </c>
      <c r="AA25" s="34">
        <v>4</v>
      </c>
      <c r="AB25" s="33">
        <v>7</v>
      </c>
      <c r="AC25" s="34">
        <v>3</v>
      </c>
      <c r="AD25" s="33">
        <v>5</v>
      </c>
      <c r="AE25" s="34">
        <v>2</v>
      </c>
      <c r="AF25" s="33">
        <v>6</v>
      </c>
      <c r="AG25" s="35">
        <v>1</v>
      </c>
      <c r="AH25" s="33">
        <v>6</v>
      </c>
      <c r="AI25" s="34">
        <v>1</v>
      </c>
      <c r="AJ25" s="33">
        <v>6</v>
      </c>
      <c r="AK25" s="34">
        <v>2</v>
      </c>
      <c r="AL25" s="33">
        <v>6</v>
      </c>
      <c r="AM25" s="34">
        <v>3</v>
      </c>
      <c r="AN25" s="33">
        <v>6</v>
      </c>
      <c r="AO25" s="35">
        <v>4</v>
      </c>
    </row>
    <row r="26" spans="1:41" ht="15" customHeight="1" x14ac:dyDescent="0.2">
      <c r="A26" s="28" t="s">
        <v>42</v>
      </c>
      <c r="B26" s="29">
        <v>4</v>
      </c>
      <c r="C26" s="30">
        <v>3</v>
      </c>
      <c r="D26" s="31">
        <v>1</v>
      </c>
      <c r="E26" s="30">
        <v>4</v>
      </c>
      <c r="F26" s="31">
        <v>2</v>
      </c>
      <c r="G26" s="30">
        <v>1</v>
      </c>
      <c r="H26" s="31">
        <v>3</v>
      </c>
      <c r="I26" s="32">
        <v>2</v>
      </c>
      <c r="J26" s="29">
        <v>3</v>
      </c>
      <c r="K26" s="30">
        <v>1</v>
      </c>
      <c r="L26" s="31">
        <v>3</v>
      </c>
      <c r="M26" s="30">
        <v>2</v>
      </c>
      <c r="N26" s="31">
        <v>3</v>
      </c>
      <c r="O26" s="30">
        <v>3</v>
      </c>
      <c r="P26" s="31">
        <v>3</v>
      </c>
      <c r="Q26" s="32">
        <v>4</v>
      </c>
      <c r="R26" s="33">
        <v>6</v>
      </c>
      <c r="S26" s="34">
        <v>2</v>
      </c>
      <c r="T26" s="33">
        <v>8</v>
      </c>
      <c r="U26" s="34">
        <v>1</v>
      </c>
      <c r="V26" s="33">
        <v>5</v>
      </c>
      <c r="W26" s="34">
        <v>4</v>
      </c>
      <c r="X26" s="33">
        <v>7</v>
      </c>
      <c r="Y26" s="35">
        <v>3</v>
      </c>
      <c r="Z26" s="33">
        <v>5</v>
      </c>
      <c r="AA26" s="34">
        <v>4</v>
      </c>
      <c r="AB26" s="33">
        <v>6</v>
      </c>
      <c r="AC26" s="34">
        <v>3</v>
      </c>
      <c r="AD26" s="33">
        <v>8</v>
      </c>
      <c r="AE26" s="34">
        <v>2</v>
      </c>
      <c r="AF26" s="33">
        <v>7</v>
      </c>
      <c r="AG26" s="35">
        <v>1</v>
      </c>
      <c r="AH26" s="33">
        <v>7</v>
      </c>
      <c r="AI26" s="34">
        <v>1</v>
      </c>
      <c r="AJ26" s="33">
        <v>7</v>
      </c>
      <c r="AK26" s="34">
        <v>2</v>
      </c>
      <c r="AL26" s="33">
        <v>7</v>
      </c>
      <c r="AM26" s="34">
        <v>3</v>
      </c>
      <c r="AN26" s="33">
        <v>7</v>
      </c>
      <c r="AO26" s="35">
        <v>4</v>
      </c>
    </row>
    <row r="27" spans="1:41" ht="15" customHeight="1" x14ac:dyDescent="0.2">
      <c r="A27" s="28" t="s">
        <v>43</v>
      </c>
      <c r="B27" s="29">
        <v>3</v>
      </c>
      <c r="C27" s="30">
        <v>3</v>
      </c>
      <c r="D27" s="31">
        <v>2</v>
      </c>
      <c r="E27" s="30">
        <v>4</v>
      </c>
      <c r="F27" s="31">
        <v>1</v>
      </c>
      <c r="G27" s="30">
        <v>1</v>
      </c>
      <c r="H27" s="31">
        <v>4</v>
      </c>
      <c r="I27" s="32">
        <v>2</v>
      </c>
      <c r="J27" s="29">
        <v>4</v>
      </c>
      <c r="K27" s="30">
        <v>1</v>
      </c>
      <c r="L27" s="31">
        <v>4</v>
      </c>
      <c r="M27" s="30">
        <v>2</v>
      </c>
      <c r="N27" s="31">
        <v>4</v>
      </c>
      <c r="O27" s="30">
        <v>3</v>
      </c>
      <c r="P27" s="31">
        <v>4</v>
      </c>
      <c r="Q27" s="32">
        <v>4</v>
      </c>
      <c r="R27" s="33">
        <v>5</v>
      </c>
      <c r="S27" s="34">
        <v>2</v>
      </c>
      <c r="T27" s="33">
        <v>7</v>
      </c>
      <c r="U27" s="34">
        <v>1</v>
      </c>
      <c r="V27" s="33">
        <v>6</v>
      </c>
      <c r="W27" s="34">
        <v>4</v>
      </c>
      <c r="X27" s="33">
        <v>8</v>
      </c>
      <c r="Y27" s="35">
        <v>3</v>
      </c>
      <c r="Z27" s="33">
        <v>6</v>
      </c>
      <c r="AA27" s="34">
        <v>4</v>
      </c>
      <c r="AB27" s="33">
        <v>5</v>
      </c>
      <c r="AC27" s="34">
        <v>3</v>
      </c>
      <c r="AD27" s="33">
        <v>7</v>
      </c>
      <c r="AE27" s="34">
        <v>2</v>
      </c>
      <c r="AF27" s="33">
        <v>8</v>
      </c>
      <c r="AG27" s="35">
        <v>1</v>
      </c>
      <c r="AH27" s="33">
        <v>8</v>
      </c>
      <c r="AI27" s="34">
        <v>1</v>
      </c>
      <c r="AJ27" s="33">
        <v>8</v>
      </c>
      <c r="AK27" s="34">
        <v>2</v>
      </c>
      <c r="AL27" s="33">
        <v>8</v>
      </c>
      <c r="AM27" s="34">
        <v>3</v>
      </c>
      <c r="AN27" s="33">
        <v>8</v>
      </c>
      <c r="AO27" s="35">
        <v>4</v>
      </c>
    </row>
    <row r="28" spans="1:41" ht="7.5" customHeight="1" x14ac:dyDescent="0.2">
      <c r="A28" s="28"/>
      <c r="B28" s="42"/>
      <c r="C28" s="43"/>
      <c r="D28" s="43"/>
      <c r="E28" s="43"/>
      <c r="F28" s="43"/>
      <c r="G28" s="43"/>
      <c r="H28" s="43"/>
      <c r="I28" s="44"/>
      <c r="J28" s="42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4"/>
      <c r="Z28" s="42"/>
      <c r="AA28" s="43"/>
      <c r="AB28" s="43"/>
      <c r="AC28" s="43"/>
      <c r="AD28" s="43"/>
      <c r="AE28" s="43"/>
      <c r="AF28" s="43"/>
      <c r="AG28" s="44"/>
      <c r="AH28" s="42"/>
      <c r="AI28" s="43"/>
      <c r="AJ28" s="43"/>
      <c r="AK28" s="43"/>
      <c r="AL28" s="43"/>
      <c r="AM28" s="43"/>
      <c r="AN28" s="43"/>
      <c r="AO28" s="44"/>
    </row>
    <row r="29" spans="1:41" ht="15" customHeight="1" x14ac:dyDescent="0.2">
      <c r="A29" s="28" t="s">
        <v>44</v>
      </c>
      <c r="B29" s="48">
        <v>6</v>
      </c>
      <c r="C29" s="34">
        <v>3</v>
      </c>
      <c r="D29" s="33">
        <v>7</v>
      </c>
      <c r="E29" s="34">
        <v>4</v>
      </c>
      <c r="F29" s="33">
        <v>8</v>
      </c>
      <c r="G29" s="34">
        <v>1</v>
      </c>
      <c r="H29" s="33">
        <v>5</v>
      </c>
      <c r="I29" s="35">
        <v>2</v>
      </c>
      <c r="J29" s="48">
        <v>5</v>
      </c>
      <c r="K29" s="34">
        <v>1</v>
      </c>
      <c r="L29" s="33">
        <v>5</v>
      </c>
      <c r="M29" s="34">
        <v>2</v>
      </c>
      <c r="N29" s="33">
        <v>5</v>
      </c>
      <c r="O29" s="34">
        <v>3</v>
      </c>
      <c r="P29" s="33">
        <v>5</v>
      </c>
      <c r="Q29" s="35">
        <v>4</v>
      </c>
      <c r="R29" s="31">
        <v>4</v>
      </c>
      <c r="S29" s="30">
        <v>2</v>
      </c>
      <c r="T29" s="31">
        <v>2</v>
      </c>
      <c r="U29" s="30">
        <v>1</v>
      </c>
      <c r="V29" s="31">
        <v>3</v>
      </c>
      <c r="W29" s="30">
        <v>4</v>
      </c>
      <c r="X29" s="31">
        <v>1</v>
      </c>
      <c r="Y29" s="32">
        <v>3</v>
      </c>
      <c r="Z29" s="31">
        <v>3</v>
      </c>
      <c r="AA29" s="30">
        <v>4</v>
      </c>
      <c r="AB29" s="31">
        <v>4</v>
      </c>
      <c r="AC29" s="30">
        <v>3</v>
      </c>
      <c r="AD29" s="31">
        <v>2</v>
      </c>
      <c r="AE29" s="30">
        <v>2</v>
      </c>
      <c r="AF29" s="31">
        <v>1</v>
      </c>
      <c r="AG29" s="32">
        <v>1</v>
      </c>
      <c r="AH29" s="33">
        <v>6</v>
      </c>
      <c r="AI29" s="34">
        <v>3</v>
      </c>
      <c r="AJ29" s="33">
        <v>7</v>
      </c>
      <c r="AK29" s="34">
        <v>4</v>
      </c>
      <c r="AL29" s="33">
        <v>8</v>
      </c>
      <c r="AM29" s="34">
        <v>1</v>
      </c>
      <c r="AN29" s="33">
        <v>5</v>
      </c>
      <c r="AO29" s="35">
        <v>2</v>
      </c>
    </row>
    <row r="30" spans="1:41" ht="15" customHeight="1" x14ac:dyDescent="0.2">
      <c r="A30" s="28" t="s">
        <v>45</v>
      </c>
      <c r="B30" s="48">
        <v>5</v>
      </c>
      <c r="C30" s="34">
        <v>3</v>
      </c>
      <c r="D30" s="33">
        <v>8</v>
      </c>
      <c r="E30" s="34">
        <v>4</v>
      </c>
      <c r="F30" s="33">
        <v>7</v>
      </c>
      <c r="G30" s="34">
        <v>1</v>
      </c>
      <c r="H30" s="33">
        <v>6</v>
      </c>
      <c r="I30" s="35">
        <v>2</v>
      </c>
      <c r="J30" s="48">
        <v>6</v>
      </c>
      <c r="K30" s="34">
        <v>1</v>
      </c>
      <c r="L30" s="33">
        <v>6</v>
      </c>
      <c r="M30" s="34">
        <v>2</v>
      </c>
      <c r="N30" s="33">
        <v>6</v>
      </c>
      <c r="O30" s="34">
        <v>3</v>
      </c>
      <c r="P30" s="33">
        <v>6</v>
      </c>
      <c r="Q30" s="35">
        <v>4</v>
      </c>
      <c r="R30" s="31">
        <v>3</v>
      </c>
      <c r="S30" s="30">
        <v>2</v>
      </c>
      <c r="T30" s="31">
        <v>1</v>
      </c>
      <c r="U30" s="30">
        <v>1</v>
      </c>
      <c r="V30" s="31">
        <v>4</v>
      </c>
      <c r="W30" s="30">
        <v>4</v>
      </c>
      <c r="X30" s="31">
        <v>2</v>
      </c>
      <c r="Y30" s="32">
        <v>3</v>
      </c>
      <c r="Z30" s="31">
        <v>4</v>
      </c>
      <c r="AA30" s="30">
        <v>4</v>
      </c>
      <c r="AB30" s="31">
        <v>3</v>
      </c>
      <c r="AC30" s="30">
        <v>3</v>
      </c>
      <c r="AD30" s="31">
        <v>1</v>
      </c>
      <c r="AE30" s="30">
        <v>2</v>
      </c>
      <c r="AF30" s="31">
        <v>2</v>
      </c>
      <c r="AG30" s="32">
        <v>1</v>
      </c>
      <c r="AH30" s="33">
        <v>5</v>
      </c>
      <c r="AI30" s="34">
        <v>3</v>
      </c>
      <c r="AJ30" s="33">
        <v>8</v>
      </c>
      <c r="AK30" s="34">
        <v>4</v>
      </c>
      <c r="AL30" s="33">
        <v>7</v>
      </c>
      <c r="AM30" s="34">
        <v>1</v>
      </c>
      <c r="AN30" s="33">
        <v>6</v>
      </c>
      <c r="AO30" s="35">
        <v>2</v>
      </c>
    </row>
    <row r="31" spans="1:41" ht="15" customHeight="1" x14ac:dyDescent="0.2">
      <c r="A31" s="28" t="s">
        <v>46</v>
      </c>
      <c r="B31" s="48">
        <v>8</v>
      </c>
      <c r="C31" s="34">
        <v>3</v>
      </c>
      <c r="D31" s="33">
        <v>5</v>
      </c>
      <c r="E31" s="34">
        <v>4</v>
      </c>
      <c r="F31" s="33">
        <v>6</v>
      </c>
      <c r="G31" s="34">
        <v>1</v>
      </c>
      <c r="H31" s="33">
        <v>7</v>
      </c>
      <c r="I31" s="35">
        <v>2</v>
      </c>
      <c r="J31" s="48">
        <v>7</v>
      </c>
      <c r="K31" s="34">
        <v>1</v>
      </c>
      <c r="L31" s="33">
        <v>7</v>
      </c>
      <c r="M31" s="34">
        <v>2</v>
      </c>
      <c r="N31" s="33">
        <v>7</v>
      </c>
      <c r="O31" s="34">
        <v>3</v>
      </c>
      <c r="P31" s="33">
        <v>7</v>
      </c>
      <c r="Q31" s="35">
        <v>4</v>
      </c>
      <c r="R31" s="31">
        <v>2</v>
      </c>
      <c r="S31" s="30">
        <v>2</v>
      </c>
      <c r="T31" s="31">
        <v>4</v>
      </c>
      <c r="U31" s="30">
        <v>1</v>
      </c>
      <c r="V31" s="31">
        <v>1</v>
      </c>
      <c r="W31" s="30">
        <v>4</v>
      </c>
      <c r="X31" s="31">
        <v>3</v>
      </c>
      <c r="Y31" s="32">
        <v>3</v>
      </c>
      <c r="Z31" s="31">
        <v>1</v>
      </c>
      <c r="AA31" s="30">
        <v>4</v>
      </c>
      <c r="AB31" s="31">
        <v>2</v>
      </c>
      <c r="AC31" s="30">
        <v>3</v>
      </c>
      <c r="AD31" s="31">
        <v>4</v>
      </c>
      <c r="AE31" s="30">
        <v>2</v>
      </c>
      <c r="AF31" s="31">
        <v>3</v>
      </c>
      <c r="AG31" s="32">
        <v>1</v>
      </c>
      <c r="AH31" s="33">
        <v>8</v>
      </c>
      <c r="AI31" s="34">
        <v>3</v>
      </c>
      <c r="AJ31" s="33">
        <v>5</v>
      </c>
      <c r="AK31" s="34">
        <v>4</v>
      </c>
      <c r="AL31" s="33">
        <v>6</v>
      </c>
      <c r="AM31" s="34">
        <v>1</v>
      </c>
      <c r="AN31" s="33">
        <v>7</v>
      </c>
      <c r="AO31" s="35">
        <v>2</v>
      </c>
    </row>
    <row r="32" spans="1:41" ht="15" customHeight="1" x14ac:dyDescent="0.2">
      <c r="A32" s="28" t="s">
        <v>47</v>
      </c>
      <c r="B32" s="48">
        <v>7</v>
      </c>
      <c r="C32" s="34">
        <v>3</v>
      </c>
      <c r="D32" s="33">
        <v>6</v>
      </c>
      <c r="E32" s="34">
        <v>4</v>
      </c>
      <c r="F32" s="33">
        <v>5</v>
      </c>
      <c r="G32" s="34">
        <v>1</v>
      </c>
      <c r="H32" s="33">
        <v>8</v>
      </c>
      <c r="I32" s="35">
        <v>2</v>
      </c>
      <c r="J32" s="48">
        <v>8</v>
      </c>
      <c r="K32" s="34">
        <v>1</v>
      </c>
      <c r="L32" s="33">
        <v>8</v>
      </c>
      <c r="M32" s="34">
        <v>2</v>
      </c>
      <c r="N32" s="33">
        <v>8</v>
      </c>
      <c r="O32" s="34">
        <v>3</v>
      </c>
      <c r="P32" s="33">
        <v>8</v>
      </c>
      <c r="Q32" s="35">
        <v>4</v>
      </c>
      <c r="R32" s="31">
        <v>1</v>
      </c>
      <c r="S32" s="30">
        <v>2</v>
      </c>
      <c r="T32" s="31">
        <v>3</v>
      </c>
      <c r="U32" s="30">
        <v>1</v>
      </c>
      <c r="V32" s="31">
        <v>2</v>
      </c>
      <c r="W32" s="30">
        <v>4</v>
      </c>
      <c r="X32" s="31">
        <v>4</v>
      </c>
      <c r="Y32" s="32">
        <v>3</v>
      </c>
      <c r="Z32" s="31">
        <v>2</v>
      </c>
      <c r="AA32" s="30">
        <v>4</v>
      </c>
      <c r="AB32" s="31">
        <v>1</v>
      </c>
      <c r="AC32" s="30">
        <v>3</v>
      </c>
      <c r="AD32" s="31">
        <v>3</v>
      </c>
      <c r="AE32" s="30">
        <v>2</v>
      </c>
      <c r="AF32" s="31">
        <v>4</v>
      </c>
      <c r="AG32" s="32">
        <v>1</v>
      </c>
      <c r="AH32" s="33">
        <v>7</v>
      </c>
      <c r="AI32" s="34">
        <v>3</v>
      </c>
      <c r="AJ32" s="33">
        <v>6</v>
      </c>
      <c r="AK32" s="34">
        <v>4</v>
      </c>
      <c r="AL32" s="33">
        <v>5</v>
      </c>
      <c r="AM32" s="34">
        <v>1</v>
      </c>
      <c r="AN32" s="33">
        <v>8</v>
      </c>
      <c r="AO32" s="35">
        <v>2</v>
      </c>
    </row>
    <row r="33" spans="1:41" ht="7.5" customHeight="1" x14ac:dyDescent="0.2">
      <c r="A33" s="28"/>
      <c r="B33" s="42"/>
      <c r="C33" s="43"/>
      <c r="D33" s="43"/>
      <c r="E33" s="43"/>
      <c r="F33" s="43"/>
      <c r="G33" s="43"/>
      <c r="H33" s="43"/>
      <c r="I33" s="44"/>
      <c r="J33" s="42"/>
      <c r="K33" s="43"/>
      <c r="L33" s="43"/>
      <c r="M33" s="43"/>
      <c r="N33" s="43"/>
      <c r="O33" s="43"/>
      <c r="P33" s="43"/>
      <c r="Q33" s="44"/>
      <c r="R33" s="42"/>
      <c r="S33" s="43"/>
      <c r="T33" s="43"/>
      <c r="U33" s="43"/>
      <c r="V33" s="43"/>
      <c r="W33" s="43"/>
      <c r="X33" s="43"/>
      <c r="Y33" s="44"/>
      <c r="Z33" s="42"/>
      <c r="AA33" s="43"/>
      <c r="AB33" s="43"/>
      <c r="AC33" s="43"/>
      <c r="AD33" s="43"/>
      <c r="AE33" s="43"/>
      <c r="AF33" s="43"/>
      <c r="AG33" s="44"/>
      <c r="AH33" s="42"/>
      <c r="AI33" s="43"/>
      <c r="AJ33" s="43"/>
      <c r="AK33" s="43"/>
      <c r="AL33" s="43"/>
      <c r="AM33" s="43"/>
      <c r="AN33" s="43"/>
      <c r="AO33" s="44"/>
    </row>
    <row r="34" spans="1:41" ht="15" customHeight="1" x14ac:dyDescent="0.2">
      <c r="A34" s="28" t="s">
        <v>48</v>
      </c>
      <c r="B34" s="49">
        <v>10</v>
      </c>
      <c r="C34" s="40">
        <v>3</v>
      </c>
      <c r="D34" s="39">
        <v>11</v>
      </c>
      <c r="E34" s="40">
        <v>4</v>
      </c>
      <c r="F34" s="39">
        <v>12</v>
      </c>
      <c r="G34" s="40">
        <v>1</v>
      </c>
      <c r="H34" s="39">
        <v>9</v>
      </c>
      <c r="I34" s="41">
        <v>2</v>
      </c>
      <c r="J34" s="49">
        <v>9</v>
      </c>
      <c r="K34" s="40">
        <v>1</v>
      </c>
      <c r="L34" s="39">
        <v>9</v>
      </c>
      <c r="M34" s="40">
        <v>2</v>
      </c>
      <c r="N34" s="39">
        <v>9</v>
      </c>
      <c r="O34" s="40">
        <v>3</v>
      </c>
      <c r="P34" s="39">
        <v>9</v>
      </c>
      <c r="Q34" s="41">
        <v>4</v>
      </c>
      <c r="R34" s="36">
        <v>16</v>
      </c>
      <c r="S34" s="37">
        <v>2</v>
      </c>
      <c r="T34" s="36">
        <v>14</v>
      </c>
      <c r="U34" s="37">
        <v>1</v>
      </c>
      <c r="V34" s="36">
        <v>15</v>
      </c>
      <c r="W34" s="37">
        <v>4</v>
      </c>
      <c r="X34" s="36">
        <v>13</v>
      </c>
      <c r="Y34" s="38">
        <v>3</v>
      </c>
      <c r="Z34" s="36">
        <v>15</v>
      </c>
      <c r="AA34" s="37">
        <v>4</v>
      </c>
      <c r="AB34" s="36">
        <v>16</v>
      </c>
      <c r="AC34" s="37">
        <v>3</v>
      </c>
      <c r="AD34" s="36">
        <v>14</v>
      </c>
      <c r="AE34" s="37">
        <v>2</v>
      </c>
      <c r="AF34" s="36">
        <v>13</v>
      </c>
      <c r="AG34" s="38">
        <v>1</v>
      </c>
      <c r="AH34" s="33">
        <v>7</v>
      </c>
      <c r="AI34" s="34">
        <v>4</v>
      </c>
      <c r="AJ34" s="33">
        <v>8</v>
      </c>
      <c r="AK34" s="34">
        <v>3</v>
      </c>
      <c r="AL34" s="33">
        <v>6</v>
      </c>
      <c r="AM34" s="34">
        <v>2</v>
      </c>
      <c r="AN34" s="33">
        <v>5</v>
      </c>
      <c r="AO34" s="35">
        <v>1</v>
      </c>
    </row>
    <row r="35" spans="1:41" ht="15" customHeight="1" x14ac:dyDescent="0.2">
      <c r="A35" s="28" t="s">
        <v>49</v>
      </c>
      <c r="B35" s="49">
        <v>9</v>
      </c>
      <c r="C35" s="40">
        <v>3</v>
      </c>
      <c r="D35" s="39">
        <v>12</v>
      </c>
      <c r="E35" s="40">
        <v>4</v>
      </c>
      <c r="F35" s="39">
        <v>11</v>
      </c>
      <c r="G35" s="40">
        <v>1</v>
      </c>
      <c r="H35" s="39">
        <v>10</v>
      </c>
      <c r="I35" s="41">
        <v>2</v>
      </c>
      <c r="J35" s="49">
        <v>10</v>
      </c>
      <c r="K35" s="40">
        <v>1</v>
      </c>
      <c r="L35" s="39">
        <v>10</v>
      </c>
      <c r="M35" s="40">
        <v>2</v>
      </c>
      <c r="N35" s="39">
        <v>10</v>
      </c>
      <c r="O35" s="40">
        <v>3</v>
      </c>
      <c r="P35" s="39">
        <v>10</v>
      </c>
      <c r="Q35" s="41">
        <v>4</v>
      </c>
      <c r="R35" s="36">
        <v>15</v>
      </c>
      <c r="S35" s="37">
        <v>2</v>
      </c>
      <c r="T35" s="36">
        <v>13</v>
      </c>
      <c r="U35" s="37">
        <v>1</v>
      </c>
      <c r="V35" s="36">
        <v>16</v>
      </c>
      <c r="W35" s="37">
        <v>4</v>
      </c>
      <c r="X35" s="36">
        <v>14</v>
      </c>
      <c r="Y35" s="38">
        <v>3</v>
      </c>
      <c r="Z35" s="36">
        <v>16</v>
      </c>
      <c r="AA35" s="37">
        <v>4</v>
      </c>
      <c r="AB35" s="36">
        <v>15</v>
      </c>
      <c r="AC35" s="37">
        <v>3</v>
      </c>
      <c r="AD35" s="36">
        <v>13</v>
      </c>
      <c r="AE35" s="37">
        <v>2</v>
      </c>
      <c r="AF35" s="36">
        <v>14</v>
      </c>
      <c r="AG35" s="38">
        <v>1</v>
      </c>
      <c r="AH35" s="33">
        <v>8</v>
      </c>
      <c r="AI35" s="34">
        <v>4</v>
      </c>
      <c r="AJ35" s="33">
        <v>7</v>
      </c>
      <c r="AK35" s="34">
        <v>3</v>
      </c>
      <c r="AL35" s="33">
        <v>5</v>
      </c>
      <c r="AM35" s="34">
        <v>2</v>
      </c>
      <c r="AN35" s="33">
        <v>6</v>
      </c>
      <c r="AO35" s="35">
        <v>1</v>
      </c>
    </row>
    <row r="36" spans="1:41" ht="15" customHeight="1" x14ac:dyDescent="0.2">
      <c r="A36" s="28" t="s">
        <v>50</v>
      </c>
      <c r="B36" s="49">
        <v>12</v>
      </c>
      <c r="C36" s="40">
        <v>3</v>
      </c>
      <c r="D36" s="39">
        <v>9</v>
      </c>
      <c r="E36" s="40">
        <v>4</v>
      </c>
      <c r="F36" s="39">
        <v>10</v>
      </c>
      <c r="G36" s="40">
        <v>1</v>
      </c>
      <c r="H36" s="39">
        <v>11</v>
      </c>
      <c r="I36" s="41">
        <v>2</v>
      </c>
      <c r="J36" s="49">
        <v>11</v>
      </c>
      <c r="K36" s="40">
        <v>1</v>
      </c>
      <c r="L36" s="39">
        <v>11</v>
      </c>
      <c r="M36" s="40">
        <v>2</v>
      </c>
      <c r="N36" s="39">
        <v>11</v>
      </c>
      <c r="O36" s="40">
        <v>3</v>
      </c>
      <c r="P36" s="39">
        <v>11</v>
      </c>
      <c r="Q36" s="41">
        <v>4</v>
      </c>
      <c r="R36" s="36">
        <v>14</v>
      </c>
      <c r="S36" s="37">
        <v>2</v>
      </c>
      <c r="T36" s="36">
        <v>16</v>
      </c>
      <c r="U36" s="37">
        <v>1</v>
      </c>
      <c r="V36" s="36">
        <v>13</v>
      </c>
      <c r="W36" s="37">
        <v>4</v>
      </c>
      <c r="X36" s="36">
        <v>15</v>
      </c>
      <c r="Y36" s="38">
        <v>3</v>
      </c>
      <c r="Z36" s="36">
        <v>13</v>
      </c>
      <c r="AA36" s="37">
        <v>4</v>
      </c>
      <c r="AB36" s="36">
        <v>14</v>
      </c>
      <c r="AC36" s="37">
        <v>3</v>
      </c>
      <c r="AD36" s="36">
        <v>16</v>
      </c>
      <c r="AE36" s="37">
        <v>2</v>
      </c>
      <c r="AF36" s="36">
        <v>15</v>
      </c>
      <c r="AG36" s="38">
        <v>1</v>
      </c>
      <c r="AH36" s="33">
        <v>5</v>
      </c>
      <c r="AI36" s="34">
        <v>4</v>
      </c>
      <c r="AJ36" s="33">
        <v>6</v>
      </c>
      <c r="AK36" s="34">
        <v>3</v>
      </c>
      <c r="AL36" s="33">
        <v>8</v>
      </c>
      <c r="AM36" s="34">
        <v>2</v>
      </c>
      <c r="AN36" s="33">
        <v>7</v>
      </c>
      <c r="AO36" s="35">
        <v>1</v>
      </c>
    </row>
    <row r="37" spans="1:41" ht="15" customHeight="1" x14ac:dyDescent="0.2">
      <c r="A37" s="28" t="s">
        <v>51</v>
      </c>
      <c r="B37" s="49">
        <v>11</v>
      </c>
      <c r="C37" s="40">
        <v>3</v>
      </c>
      <c r="D37" s="39">
        <v>10</v>
      </c>
      <c r="E37" s="40">
        <v>4</v>
      </c>
      <c r="F37" s="39">
        <v>9</v>
      </c>
      <c r="G37" s="40">
        <v>1</v>
      </c>
      <c r="H37" s="39">
        <v>22</v>
      </c>
      <c r="I37" s="41">
        <v>2</v>
      </c>
      <c r="J37" s="49">
        <v>12</v>
      </c>
      <c r="K37" s="40">
        <v>1</v>
      </c>
      <c r="L37" s="39">
        <v>12</v>
      </c>
      <c r="M37" s="40">
        <v>2</v>
      </c>
      <c r="N37" s="39">
        <v>12</v>
      </c>
      <c r="O37" s="40">
        <v>3</v>
      </c>
      <c r="P37" s="39">
        <v>12</v>
      </c>
      <c r="Q37" s="41">
        <v>4</v>
      </c>
      <c r="R37" s="36">
        <v>13</v>
      </c>
      <c r="S37" s="37">
        <v>2</v>
      </c>
      <c r="T37" s="36">
        <v>15</v>
      </c>
      <c r="U37" s="37">
        <v>1</v>
      </c>
      <c r="V37" s="36">
        <v>14</v>
      </c>
      <c r="W37" s="37">
        <v>4</v>
      </c>
      <c r="X37" s="36">
        <v>16</v>
      </c>
      <c r="Y37" s="38">
        <v>3</v>
      </c>
      <c r="Z37" s="36">
        <v>14</v>
      </c>
      <c r="AA37" s="37">
        <v>4</v>
      </c>
      <c r="AB37" s="36">
        <v>13</v>
      </c>
      <c r="AC37" s="37">
        <v>3</v>
      </c>
      <c r="AD37" s="36">
        <v>15</v>
      </c>
      <c r="AE37" s="37">
        <v>2</v>
      </c>
      <c r="AF37" s="36">
        <v>16</v>
      </c>
      <c r="AG37" s="38">
        <v>1</v>
      </c>
      <c r="AH37" s="33">
        <v>6</v>
      </c>
      <c r="AI37" s="34">
        <v>4</v>
      </c>
      <c r="AJ37" s="33">
        <v>5</v>
      </c>
      <c r="AK37" s="34">
        <v>3</v>
      </c>
      <c r="AL37" s="33">
        <v>7</v>
      </c>
      <c r="AM37" s="34">
        <v>2</v>
      </c>
      <c r="AN37" s="33">
        <v>8</v>
      </c>
      <c r="AO37" s="35">
        <v>1</v>
      </c>
    </row>
    <row r="38" spans="1:41" ht="7.5" customHeight="1" x14ac:dyDescent="0.2">
      <c r="A38" s="28"/>
      <c r="B38" s="42"/>
      <c r="C38" s="43"/>
      <c r="D38" s="43"/>
      <c r="E38" s="43"/>
      <c r="F38" s="43"/>
      <c r="G38" s="43"/>
      <c r="H38" s="43"/>
      <c r="I38" s="44"/>
      <c r="J38" s="42"/>
      <c r="K38" s="43"/>
      <c r="L38" s="43"/>
      <c r="M38" s="43"/>
      <c r="N38" s="43"/>
      <c r="O38" s="43"/>
      <c r="P38" s="43"/>
      <c r="Q38" s="44"/>
      <c r="R38" s="42"/>
      <c r="S38" s="43"/>
      <c r="T38" s="43"/>
      <c r="U38" s="43"/>
      <c r="V38" s="43"/>
      <c r="W38" s="43"/>
      <c r="X38" s="43"/>
      <c r="Y38" s="44"/>
      <c r="Z38" s="42"/>
      <c r="AA38" s="43"/>
      <c r="AB38" s="43"/>
      <c r="AC38" s="43"/>
      <c r="AD38" s="43"/>
      <c r="AE38" s="43"/>
      <c r="AF38" s="43"/>
      <c r="AG38" s="44"/>
      <c r="AH38" s="42"/>
      <c r="AI38" s="43"/>
      <c r="AJ38" s="43"/>
      <c r="AK38" s="43"/>
      <c r="AL38" s="43"/>
      <c r="AM38" s="43"/>
      <c r="AN38" s="43"/>
      <c r="AO38" s="44"/>
    </row>
    <row r="39" spans="1:41" ht="15" customHeight="1" x14ac:dyDescent="0.2">
      <c r="A39" s="28" t="s">
        <v>52</v>
      </c>
      <c r="B39" s="50">
        <v>14</v>
      </c>
      <c r="C39" s="37">
        <v>3</v>
      </c>
      <c r="D39" s="36">
        <v>15</v>
      </c>
      <c r="E39" s="37">
        <v>4</v>
      </c>
      <c r="F39" s="36">
        <v>16</v>
      </c>
      <c r="G39" s="37">
        <v>1</v>
      </c>
      <c r="H39" s="36">
        <v>13</v>
      </c>
      <c r="I39" s="38">
        <v>2</v>
      </c>
      <c r="J39" s="50">
        <v>13</v>
      </c>
      <c r="K39" s="37">
        <v>1</v>
      </c>
      <c r="L39" s="36">
        <v>13</v>
      </c>
      <c r="M39" s="37">
        <v>2</v>
      </c>
      <c r="N39" s="36">
        <v>13</v>
      </c>
      <c r="O39" s="37">
        <v>3</v>
      </c>
      <c r="P39" s="36">
        <v>13</v>
      </c>
      <c r="Q39" s="38">
        <v>4</v>
      </c>
      <c r="R39" s="39">
        <v>12</v>
      </c>
      <c r="S39" s="40">
        <v>2</v>
      </c>
      <c r="T39" s="39">
        <v>10</v>
      </c>
      <c r="U39" s="40">
        <v>1</v>
      </c>
      <c r="V39" s="39">
        <v>11</v>
      </c>
      <c r="W39" s="40">
        <v>4</v>
      </c>
      <c r="X39" s="39">
        <v>9</v>
      </c>
      <c r="Y39" s="41">
        <v>3</v>
      </c>
      <c r="Z39" s="39">
        <v>11</v>
      </c>
      <c r="AA39" s="40">
        <v>4</v>
      </c>
      <c r="AB39" s="39">
        <v>12</v>
      </c>
      <c r="AC39" s="40">
        <v>3</v>
      </c>
      <c r="AD39" s="39">
        <v>10</v>
      </c>
      <c r="AE39" s="40">
        <v>2</v>
      </c>
      <c r="AF39" s="39">
        <v>9</v>
      </c>
      <c r="AG39" s="41">
        <v>1</v>
      </c>
      <c r="AH39" s="33">
        <v>8</v>
      </c>
      <c r="AI39" s="34">
        <v>2</v>
      </c>
      <c r="AJ39" s="33">
        <v>6</v>
      </c>
      <c r="AK39" s="34">
        <v>1</v>
      </c>
      <c r="AL39" s="33">
        <v>7</v>
      </c>
      <c r="AM39" s="34">
        <v>4</v>
      </c>
      <c r="AN39" s="33">
        <v>5</v>
      </c>
      <c r="AO39" s="35">
        <v>3</v>
      </c>
    </row>
    <row r="40" spans="1:41" ht="15" customHeight="1" x14ac:dyDescent="0.2">
      <c r="A40" s="28" t="s">
        <v>53</v>
      </c>
      <c r="B40" s="50">
        <v>13</v>
      </c>
      <c r="C40" s="37">
        <v>3</v>
      </c>
      <c r="D40" s="36">
        <v>16</v>
      </c>
      <c r="E40" s="37">
        <v>4</v>
      </c>
      <c r="F40" s="36">
        <v>15</v>
      </c>
      <c r="G40" s="37">
        <v>1</v>
      </c>
      <c r="H40" s="36">
        <v>14</v>
      </c>
      <c r="I40" s="38">
        <v>2</v>
      </c>
      <c r="J40" s="50">
        <v>14</v>
      </c>
      <c r="K40" s="37">
        <v>1</v>
      </c>
      <c r="L40" s="36">
        <v>14</v>
      </c>
      <c r="M40" s="37">
        <v>2</v>
      </c>
      <c r="N40" s="36">
        <v>14</v>
      </c>
      <c r="O40" s="37">
        <v>3</v>
      </c>
      <c r="P40" s="36">
        <v>14</v>
      </c>
      <c r="Q40" s="38">
        <v>4</v>
      </c>
      <c r="R40" s="39">
        <v>11</v>
      </c>
      <c r="S40" s="40">
        <v>2</v>
      </c>
      <c r="T40" s="39">
        <v>9</v>
      </c>
      <c r="U40" s="40">
        <v>1</v>
      </c>
      <c r="V40" s="39">
        <v>12</v>
      </c>
      <c r="W40" s="40">
        <v>4</v>
      </c>
      <c r="X40" s="39">
        <v>10</v>
      </c>
      <c r="Y40" s="41">
        <v>3</v>
      </c>
      <c r="Z40" s="39">
        <v>12</v>
      </c>
      <c r="AA40" s="40">
        <v>4</v>
      </c>
      <c r="AB40" s="39">
        <v>11</v>
      </c>
      <c r="AC40" s="40">
        <v>3</v>
      </c>
      <c r="AD40" s="39">
        <v>9</v>
      </c>
      <c r="AE40" s="40">
        <v>2</v>
      </c>
      <c r="AF40" s="39">
        <v>10</v>
      </c>
      <c r="AG40" s="41">
        <v>1</v>
      </c>
      <c r="AH40" s="33">
        <v>7</v>
      </c>
      <c r="AI40" s="34">
        <v>2</v>
      </c>
      <c r="AJ40" s="33">
        <v>5</v>
      </c>
      <c r="AK40" s="34">
        <v>1</v>
      </c>
      <c r="AL40" s="33">
        <v>8</v>
      </c>
      <c r="AM40" s="34">
        <v>4</v>
      </c>
      <c r="AN40" s="33">
        <v>6</v>
      </c>
      <c r="AO40" s="35">
        <v>3</v>
      </c>
    </row>
    <row r="41" spans="1:41" ht="15" customHeight="1" x14ac:dyDescent="0.2">
      <c r="A41" s="28" t="s">
        <v>54</v>
      </c>
      <c r="B41" s="50">
        <v>16</v>
      </c>
      <c r="C41" s="37">
        <v>3</v>
      </c>
      <c r="D41" s="36">
        <v>13</v>
      </c>
      <c r="E41" s="37">
        <v>4</v>
      </c>
      <c r="F41" s="36">
        <v>14</v>
      </c>
      <c r="G41" s="37">
        <v>1</v>
      </c>
      <c r="H41" s="36">
        <v>15</v>
      </c>
      <c r="I41" s="38">
        <v>2</v>
      </c>
      <c r="J41" s="50">
        <v>15</v>
      </c>
      <c r="K41" s="37">
        <v>1</v>
      </c>
      <c r="L41" s="36">
        <v>15</v>
      </c>
      <c r="M41" s="37">
        <v>2</v>
      </c>
      <c r="N41" s="36">
        <v>15</v>
      </c>
      <c r="O41" s="37">
        <v>3</v>
      </c>
      <c r="P41" s="36">
        <v>15</v>
      </c>
      <c r="Q41" s="38">
        <v>4</v>
      </c>
      <c r="R41" s="39">
        <v>10</v>
      </c>
      <c r="S41" s="40">
        <v>2</v>
      </c>
      <c r="T41" s="39">
        <v>12</v>
      </c>
      <c r="U41" s="40">
        <v>1</v>
      </c>
      <c r="V41" s="39">
        <v>9</v>
      </c>
      <c r="W41" s="40">
        <v>4</v>
      </c>
      <c r="X41" s="39">
        <v>11</v>
      </c>
      <c r="Y41" s="41">
        <v>3</v>
      </c>
      <c r="Z41" s="39">
        <v>9</v>
      </c>
      <c r="AA41" s="40">
        <v>4</v>
      </c>
      <c r="AB41" s="39">
        <v>10</v>
      </c>
      <c r="AC41" s="40">
        <v>3</v>
      </c>
      <c r="AD41" s="39">
        <v>12</v>
      </c>
      <c r="AE41" s="40">
        <v>2</v>
      </c>
      <c r="AF41" s="39">
        <v>11</v>
      </c>
      <c r="AG41" s="41">
        <v>1</v>
      </c>
      <c r="AH41" s="33">
        <v>6</v>
      </c>
      <c r="AI41" s="34">
        <v>2</v>
      </c>
      <c r="AJ41" s="33">
        <v>8</v>
      </c>
      <c r="AK41" s="34">
        <v>1</v>
      </c>
      <c r="AL41" s="33">
        <v>5</v>
      </c>
      <c r="AM41" s="34">
        <v>4</v>
      </c>
      <c r="AN41" s="33">
        <v>7</v>
      </c>
      <c r="AO41" s="35">
        <v>3</v>
      </c>
    </row>
    <row r="42" spans="1:41" ht="15" customHeight="1" thickBot="1" x14ac:dyDescent="0.25">
      <c r="A42" s="51" t="s">
        <v>55</v>
      </c>
      <c r="B42" s="52">
        <v>15</v>
      </c>
      <c r="C42" s="53">
        <v>3</v>
      </c>
      <c r="D42" s="54">
        <v>14</v>
      </c>
      <c r="E42" s="53">
        <v>4</v>
      </c>
      <c r="F42" s="54">
        <v>13</v>
      </c>
      <c r="G42" s="53">
        <v>1</v>
      </c>
      <c r="H42" s="54">
        <v>16</v>
      </c>
      <c r="I42" s="55">
        <v>2</v>
      </c>
      <c r="J42" s="52">
        <v>16</v>
      </c>
      <c r="K42" s="53">
        <v>1</v>
      </c>
      <c r="L42" s="54">
        <v>16</v>
      </c>
      <c r="M42" s="53">
        <v>2</v>
      </c>
      <c r="N42" s="54">
        <v>16</v>
      </c>
      <c r="O42" s="53">
        <v>3</v>
      </c>
      <c r="P42" s="54">
        <v>16</v>
      </c>
      <c r="Q42" s="55">
        <v>4</v>
      </c>
      <c r="R42" s="56">
        <v>9</v>
      </c>
      <c r="S42" s="57">
        <v>2</v>
      </c>
      <c r="T42" s="56">
        <v>11</v>
      </c>
      <c r="U42" s="57">
        <v>1</v>
      </c>
      <c r="V42" s="56">
        <v>10</v>
      </c>
      <c r="W42" s="57">
        <v>4</v>
      </c>
      <c r="X42" s="56">
        <v>12</v>
      </c>
      <c r="Y42" s="58">
        <v>3</v>
      </c>
      <c r="Z42" s="56">
        <v>10</v>
      </c>
      <c r="AA42" s="57">
        <v>4</v>
      </c>
      <c r="AB42" s="56">
        <v>9</v>
      </c>
      <c r="AC42" s="57">
        <v>3</v>
      </c>
      <c r="AD42" s="56">
        <v>11</v>
      </c>
      <c r="AE42" s="57">
        <v>2</v>
      </c>
      <c r="AF42" s="56">
        <v>12</v>
      </c>
      <c r="AG42" s="58">
        <v>1</v>
      </c>
      <c r="AH42" s="62">
        <v>5</v>
      </c>
      <c r="AI42" s="63">
        <v>2</v>
      </c>
      <c r="AJ42" s="62">
        <v>7</v>
      </c>
      <c r="AK42" s="63">
        <v>1</v>
      </c>
      <c r="AL42" s="62">
        <v>6</v>
      </c>
      <c r="AM42" s="63">
        <v>4</v>
      </c>
      <c r="AN42" s="62">
        <v>8</v>
      </c>
      <c r="AO42" s="64">
        <v>3</v>
      </c>
    </row>
    <row r="43" spans="1:41" ht="7.5" customHeight="1" thickBot="1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ht="15" customHeight="1" x14ac:dyDescent="0.2">
      <c r="A44" s="14" t="s">
        <v>56</v>
      </c>
      <c r="B44" s="15">
        <v>3</v>
      </c>
      <c r="C44" s="16">
        <v>4</v>
      </c>
      <c r="D44" s="17">
        <v>4</v>
      </c>
      <c r="E44" s="16">
        <v>3</v>
      </c>
      <c r="F44" s="17">
        <v>2</v>
      </c>
      <c r="G44" s="16">
        <v>2</v>
      </c>
      <c r="H44" s="17">
        <v>1</v>
      </c>
      <c r="I44" s="18">
        <v>1</v>
      </c>
      <c r="J44" s="22">
        <v>14</v>
      </c>
      <c r="K44" s="23">
        <v>3</v>
      </c>
      <c r="L44" s="22">
        <v>15</v>
      </c>
      <c r="M44" s="23">
        <v>4</v>
      </c>
      <c r="N44" s="22">
        <v>16</v>
      </c>
      <c r="O44" s="23">
        <v>1</v>
      </c>
      <c r="P44" s="22">
        <v>13</v>
      </c>
      <c r="Q44" s="24">
        <v>2</v>
      </c>
      <c r="R44" s="15">
        <v>1</v>
      </c>
      <c r="S44" s="16">
        <v>1</v>
      </c>
      <c r="T44" s="17">
        <v>1</v>
      </c>
      <c r="U44" s="16">
        <v>2</v>
      </c>
      <c r="V44" s="17">
        <v>1</v>
      </c>
      <c r="W44" s="16">
        <v>3</v>
      </c>
      <c r="X44" s="17">
        <v>1</v>
      </c>
      <c r="Y44" s="18">
        <v>4</v>
      </c>
      <c r="Z44" s="22">
        <v>16</v>
      </c>
      <c r="AA44" s="23">
        <v>2</v>
      </c>
      <c r="AB44" s="22">
        <v>14</v>
      </c>
      <c r="AC44" s="23">
        <v>1</v>
      </c>
      <c r="AD44" s="22">
        <v>15</v>
      </c>
      <c r="AE44" s="23">
        <v>4</v>
      </c>
      <c r="AF44" s="22">
        <v>13</v>
      </c>
      <c r="AG44" s="24">
        <v>3</v>
      </c>
      <c r="AH44" s="25">
        <v>9</v>
      </c>
      <c r="AI44" s="26">
        <v>1</v>
      </c>
      <c r="AJ44" s="25">
        <v>9</v>
      </c>
      <c r="AK44" s="26">
        <v>2</v>
      </c>
      <c r="AL44" s="25">
        <v>9</v>
      </c>
      <c r="AM44" s="26">
        <v>3</v>
      </c>
      <c r="AN44" s="25">
        <v>9</v>
      </c>
      <c r="AO44" s="27">
        <v>4</v>
      </c>
    </row>
    <row r="45" spans="1:41" ht="15" customHeight="1" x14ac:dyDescent="0.2">
      <c r="A45" s="28" t="s">
        <v>57</v>
      </c>
      <c r="B45" s="29">
        <v>4</v>
      </c>
      <c r="C45" s="30">
        <v>4</v>
      </c>
      <c r="D45" s="31">
        <v>3</v>
      </c>
      <c r="E45" s="30">
        <v>3</v>
      </c>
      <c r="F45" s="31">
        <v>1</v>
      </c>
      <c r="G45" s="30">
        <v>2</v>
      </c>
      <c r="H45" s="31">
        <v>2</v>
      </c>
      <c r="I45" s="32">
        <v>1</v>
      </c>
      <c r="J45" s="36">
        <v>13</v>
      </c>
      <c r="K45" s="37">
        <v>3</v>
      </c>
      <c r="L45" s="36">
        <v>16</v>
      </c>
      <c r="M45" s="37">
        <v>4</v>
      </c>
      <c r="N45" s="36">
        <v>15</v>
      </c>
      <c r="O45" s="37">
        <v>1</v>
      </c>
      <c r="P45" s="36">
        <v>14</v>
      </c>
      <c r="Q45" s="38">
        <v>2</v>
      </c>
      <c r="R45" s="29">
        <v>2</v>
      </c>
      <c r="S45" s="30">
        <v>1</v>
      </c>
      <c r="T45" s="31">
        <v>2</v>
      </c>
      <c r="U45" s="30">
        <v>2</v>
      </c>
      <c r="V45" s="31">
        <v>2</v>
      </c>
      <c r="W45" s="30">
        <v>3</v>
      </c>
      <c r="X45" s="31">
        <v>2</v>
      </c>
      <c r="Y45" s="32">
        <v>4</v>
      </c>
      <c r="Z45" s="36">
        <v>15</v>
      </c>
      <c r="AA45" s="37">
        <v>2</v>
      </c>
      <c r="AB45" s="36">
        <v>13</v>
      </c>
      <c r="AC45" s="37">
        <v>1</v>
      </c>
      <c r="AD45" s="36">
        <v>16</v>
      </c>
      <c r="AE45" s="37">
        <v>4</v>
      </c>
      <c r="AF45" s="36">
        <v>14</v>
      </c>
      <c r="AG45" s="38">
        <v>3</v>
      </c>
      <c r="AH45" s="39">
        <v>10</v>
      </c>
      <c r="AI45" s="40">
        <v>1</v>
      </c>
      <c r="AJ45" s="39">
        <v>10</v>
      </c>
      <c r="AK45" s="40">
        <v>2</v>
      </c>
      <c r="AL45" s="39">
        <v>10</v>
      </c>
      <c r="AM45" s="40">
        <v>3</v>
      </c>
      <c r="AN45" s="39">
        <v>10</v>
      </c>
      <c r="AO45" s="41">
        <v>4</v>
      </c>
    </row>
    <row r="46" spans="1:41" ht="15" customHeight="1" x14ac:dyDescent="0.2">
      <c r="A46" s="28" t="s">
        <v>58</v>
      </c>
      <c r="B46" s="29">
        <v>1</v>
      </c>
      <c r="C46" s="30">
        <v>4</v>
      </c>
      <c r="D46" s="31">
        <v>2</v>
      </c>
      <c r="E46" s="30">
        <v>3</v>
      </c>
      <c r="F46" s="31">
        <v>4</v>
      </c>
      <c r="G46" s="30">
        <v>2</v>
      </c>
      <c r="H46" s="31">
        <v>3</v>
      </c>
      <c r="I46" s="32">
        <v>1</v>
      </c>
      <c r="J46" s="36">
        <v>16</v>
      </c>
      <c r="K46" s="37">
        <v>3</v>
      </c>
      <c r="L46" s="36">
        <v>13</v>
      </c>
      <c r="M46" s="37">
        <v>4</v>
      </c>
      <c r="N46" s="36">
        <v>14</v>
      </c>
      <c r="O46" s="37">
        <v>1</v>
      </c>
      <c r="P46" s="36">
        <v>15</v>
      </c>
      <c r="Q46" s="38">
        <v>2</v>
      </c>
      <c r="R46" s="29">
        <v>3</v>
      </c>
      <c r="S46" s="30">
        <v>1</v>
      </c>
      <c r="T46" s="31">
        <v>3</v>
      </c>
      <c r="U46" s="30">
        <v>2</v>
      </c>
      <c r="V46" s="31">
        <v>3</v>
      </c>
      <c r="W46" s="30">
        <v>3</v>
      </c>
      <c r="X46" s="31">
        <v>3</v>
      </c>
      <c r="Y46" s="32">
        <v>4</v>
      </c>
      <c r="Z46" s="36">
        <v>14</v>
      </c>
      <c r="AA46" s="37">
        <v>2</v>
      </c>
      <c r="AB46" s="36">
        <v>16</v>
      </c>
      <c r="AC46" s="37">
        <v>1</v>
      </c>
      <c r="AD46" s="36">
        <v>13</v>
      </c>
      <c r="AE46" s="37">
        <v>4</v>
      </c>
      <c r="AF46" s="36">
        <v>15</v>
      </c>
      <c r="AG46" s="38">
        <v>3</v>
      </c>
      <c r="AH46" s="39">
        <v>11</v>
      </c>
      <c r="AI46" s="40">
        <v>1</v>
      </c>
      <c r="AJ46" s="39">
        <v>11</v>
      </c>
      <c r="AK46" s="40">
        <v>2</v>
      </c>
      <c r="AL46" s="39">
        <v>11</v>
      </c>
      <c r="AM46" s="40">
        <v>3</v>
      </c>
      <c r="AN46" s="39">
        <v>11</v>
      </c>
      <c r="AO46" s="41">
        <v>4</v>
      </c>
    </row>
    <row r="47" spans="1:41" ht="15" customHeight="1" x14ac:dyDescent="0.2">
      <c r="A47" s="28" t="s">
        <v>59</v>
      </c>
      <c r="B47" s="29">
        <v>2</v>
      </c>
      <c r="C47" s="30">
        <v>4</v>
      </c>
      <c r="D47" s="31">
        <v>1</v>
      </c>
      <c r="E47" s="30">
        <v>3</v>
      </c>
      <c r="F47" s="31">
        <v>3</v>
      </c>
      <c r="G47" s="30">
        <v>2</v>
      </c>
      <c r="H47" s="31">
        <v>4</v>
      </c>
      <c r="I47" s="32">
        <v>1</v>
      </c>
      <c r="J47" s="36">
        <v>15</v>
      </c>
      <c r="K47" s="37">
        <v>3</v>
      </c>
      <c r="L47" s="36">
        <v>14</v>
      </c>
      <c r="M47" s="37">
        <v>4</v>
      </c>
      <c r="N47" s="36">
        <v>13</v>
      </c>
      <c r="O47" s="37">
        <v>1</v>
      </c>
      <c r="P47" s="36">
        <v>16</v>
      </c>
      <c r="Q47" s="38">
        <v>2</v>
      </c>
      <c r="R47" s="29">
        <v>4</v>
      </c>
      <c r="S47" s="30">
        <v>1</v>
      </c>
      <c r="T47" s="31">
        <v>4</v>
      </c>
      <c r="U47" s="30">
        <v>2</v>
      </c>
      <c r="V47" s="31">
        <v>4</v>
      </c>
      <c r="W47" s="30">
        <v>3</v>
      </c>
      <c r="X47" s="31">
        <v>4</v>
      </c>
      <c r="Y47" s="32">
        <v>4</v>
      </c>
      <c r="Z47" s="36">
        <v>13</v>
      </c>
      <c r="AA47" s="37">
        <v>2</v>
      </c>
      <c r="AB47" s="36">
        <v>15</v>
      </c>
      <c r="AC47" s="37">
        <v>1</v>
      </c>
      <c r="AD47" s="36">
        <v>14</v>
      </c>
      <c r="AE47" s="37">
        <v>4</v>
      </c>
      <c r="AF47" s="36">
        <v>16</v>
      </c>
      <c r="AG47" s="38">
        <v>3</v>
      </c>
      <c r="AH47" s="39">
        <v>12</v>
      </c>
      <c r="AI47" s="40">
        <v>1</v>
      </c>
      <c r="AJ47" s="39">
        <v>12</v>
      </c>
      <c r="AK47" s="40">
        <v>2</v>
      </c>
      <c r="AL47" s="39">
        <v>12</v>
      </c>
      <c r="AM47" s="40">
        <v>3</v>
      </c>
      <c r="AN47" s="39">
        <v>12</v>
      </c>
      <c r="AO47" s="41">
        <v>4</v>
      </c>
    </row>
    <row r="48" spans="1:41" ht="7.5" customHeight="1" x14ac:dyDescent="0.2">
      <c r="A48" s="28"/>
      <c r="B48" s="42"/>
      <c r="C48" s="43"/>
      <c r="D48" s="43"/>
      <c r="E48" s="43"/>
      <c r="F48" s="43"/>
      <c r="G48" s="43"/>
      <c r="H48" s="43"/>
      <c r="I48" s="44"/>
      <c r="J48" s="45"/>
      <c r="K48" s="46"/>
      <c r="L48" s="46"/>
      <c r="M48" s="46"/>
      <c r="N48" s="46"/>
      <c r="O48" s="46"/>
      <c r="P48" s="46"/>
      <c r="Q48" s="47"/>
      <c r="R48" s="42"/>
      <c r="S48" s="43"/>
      <c r="T48" s="43"/>
      <c r="U48" s="43"/>
      <c r="V48" s="43"/>
      <c r="W48" s="43"/>
      <c r="X48" s="43"/>
      <c r="Y48" s="44"/>
      <c r="Z48" s="42"/>
      <c r="AA48" s="43"/>
      <c r="AB48" s="43"/>
      <c r="AC48" s="43"/>
      <c r="AD48" s="43"/>
      <c r="AE48" s="43"/>
      <c r="AF48" s="43"/>
      <c r="AG48" s="44"/>
      <c r="AH48" s="42"/>
      <c r="AI48" s="43"/>
      <c r="AJ48" s="43"/>
      <c r="AK48" s="43"/>
      <c r="AL48" s="43"/>
      <c r="AM48" s="43"/>
      <c r="AN48" s="43"/>
      <c r="AO48" s="44"/>
    </row>
    <row r="49" spans="1:41" ht="15" customHeight="1" x14ac:dyDescent="0.2">
      <c r="A49" s="28" t="s">
        <v>60</v>
      </c>
      <c r="B49" s="48">
        <v>7</v>
      </c>
      <c r="C49" s="34">
        <v>4</v>
      </c>
      <c r="D49" s="33">
        <v>8</v>
      </c>
      <c r="E49" s="34">
        <v>3</v>
      </c>
      <c r="F49" s="33">
        <v>6</v>
      </c>
      <c r="G49" s="34">
        <v>2</v>
      </c>
      <c r="H49" s="33">
        <v>5</v>
      </c>
      <c r="I49" s="35">
        <v>1</v>
      </c>
      <c r="J49" s="39">
        <v>10</v>
      </c>
      <c r="K49" s="40">
        <v>3</v>
      </c>
      <c r="L49" s="39">
        <v>11</v>
      </c>
      <c r="M49" s="40">
        <v>4</v>
      </c>
      <c r="N49" s="39">
        <v>12</v>
      </c>
      <c r="O49" s="40">
        <v>1</v>
      </c>
      <c r="P49" s="39">
        <v>9</v>
      </c>
      <c r="Q49" s="41">
        <v>2</v>
      </c>
      <c r="R49" s="48">
        <v>5</v>
      </c>
      <c r="S49" s="34">
        <v>1</v>
      </c>
      <c r="T49" s="33">
        <v>5</v>
      </c>
      <c r="U49" s="34">
        <v>2</v>
      </c>
      <c r="V49" s="33">
        <v>5</v>
      </c>
      <c r="W49" s="34">
        <v>3</v>
      </c>
      <c r="X49" s="33">
        <v>5</v>
      </c>
      <c r="Y49" s="35">
        <v>4</v>
      </c>
      <c r="Z49" s="39">
        <v>12</v>
      </c>
      <c r="AA49" s="40">
        <v>2</v>
      </c>
      <c r="AB49" s="39">
        <v>10</v>
      </c>
      <c r="AC49" s="40">
        <v>1</v>
      </c>
      <c r="AD49" s="39">
        <v>11</v>
      </c>
      <c r="AE49" s="40">
        <v>4</v>
      </c>
      <c r="AF49" s="39">
        <v>9</v>
      </c>
      <c r="AG49" s="41">
        <v>3</v>
      </c>
      <c r="AH49" s="39">
        <v>10</v>
      </c>
      <c r="AI49" s="40">
        <v>3</v>
      </c>
      <c r="AJ49" s="39">
        <v>11</v>
      </c>
      <c r="AK49" s="40">
        <v>4</v>
      </c>
      <c r="AL49" s="39">
        <v>12</v>
      </c>
      <c r="AM49" s="40">
        <v>1</v>
      </c>
      <c r="AN49" s="39">
        <v>9</v>
      </c>
      <c r="AO49" s="41">
        <v>2</v>
      </c>
    </row>
    <row r="50" spans="1:41" ht="15" customHeight="1" x14ac:dyDescent="0.2">
      <c r="A50" s="28" t="s">
        <v>61</v>
      </c>
      <c r="B50" s="48">
        <v>8</v>
      </c>
      <c r="C50" s="34">
        <v>4</v>
      </c>
      <c r="D50" s="33">
        <v>7</v>
      </c>
      <c r="E50" s="34">
        <v>3</v>
      </c>
      <c r="F50" s="33">
        <v>5</v>
      </c>
      <c r="G50" s="34">
        <v>2</v>
      </c>
      <c r="H50" s="33">
        <v>6</v>
      </c>
      <c r="I50" s="35">
        <v>1</v>
      </c>
      <c r="J50" s="39">
        <v>9</v>
      </c>
      <c r="K50" s="40">
        <v>3</v>
      </c>
      <c r="L50" s="39">
        <v>12</v>
      </c>
      <c r="M50" s="40">
        <v>4</v>
      </c>
      <c r="N50" s="39">
        <v>11</v>
      </c>
      <c r="O50" s="40">
        <v>1</v>
      </c>
      <c r="P50" s="39">
        <v>10</v>
      </c>
      <c r="Q50" s="41">
        <v>2</v>
      </c>
      <c r="R50" s="48">
        <v>6</v>
      </c>
      <c r="S50" s="34">
        <v>1</v>
      </c>
      <c r="T50" s="33">
        <v>6</v>
      </c>
      <c r="U50" s="34">
        <v>2</v>
      </c>
      <c r="V50" s="33">
        <v>6</v>
      </c>
      <c r="W50" s="34">
        <v>3</v>
      </c>
      <c r="X50" s="33">
        <v>6</v>
      </c>
      <c r="Y50" s="35">
        <v>4</v>
      </c>
      <c r="Z50" s="39">
        <v>11</v>
      </c>
      <c r="AA50" s="40">
        <v>2</v>
      </c>
      <c r="AB50" s="39">
        <v>9</v>
      </c>
      <c r="AC50" s="40">
        <v>1</v>
      </c>
      <c r="AD50" s="39">
        <v>12</v>
      </c>
      <c r="AE50" s="40">
        <v>4</v>
      </c>
      <c r="AF50" s="39">
        <v>10</v>
      </c>
      <c r="AG50" s="41">
        <v>3</v>
      </c>
      <c r="AH50" s="39">
        <v>9</v>
      </c>
      <c r="AI50" s="40">
        <v>3</v>
      </c>
      <c r="AJ50" s="39">
        <v>12</v>
      </c>
      <c r="AK50" s="40">
        <v>4</v>
      </c>
      <c r="AL50" s="39">
        <v>11</v>
      </c>
      <c r="AM50" s="40">
        <v>1</v>
      </c>
      <c r="AN50" s="39">
        <v>10</v>
      </c>
      <c r="AO50" s="41">
        <v>2</v>
      </c>
    </row>
    <row r="51" spans="1:41" ht="15" customHeight="1" x14ac:dyDescent="0.2">
      <c r="A51" s="28" t="s">
        <v>62</v>
      </c>
      <c r="B51" s="48">
        <v>5</v>
      </c>
      <c r="C51" s="34">
        <v>4</v>
      </c>
      <c r="D51" s="33">
        <v>6</v>
      </c>
      <c r="E51" s="34">
        <v>3</v>
      </c>
      <c r="F51" s="33">
        <v>8</v>
      </c>
      <c r="G51" s="34">
        <v>2</v>
      </c>
      <c r="H51" s="33">
        <v>7</v>
      </c>
      <c r="I51" s="35">
        <v>1</v>
      </c>
      <c r="J51" s="39">
        <v>12</v>
      </c>
      <c r="K51" s="40">
        <v>3</v>
      </c>
      <c r="L51" s="39">
        <v>9</v>
      </c>
      <c r="M51" s="40">
        <v>4</v>
      </c>
      <c r="N51" s="39">
        <v>10</v>
      </c>
      <c r="O51" s="40">
        <v>1</v>
      </c>
      <c r="P51" s="39">
        <v>11</v>
      </c>
      <c r="Q51" s="41">
        <v>2</v>
      </c>
      <c r="R51" s="48">
        <v>7</v>
      </c>
      <c r="S51" s="34">
        <v>1</v>
      </c>
      <c r="T51" s="33">
        <v>7</v>
      </c>
      <c r="U51" s="34">
        <v>2</v>
      </c>
      <c r="V51" s="33">
        <v>7</v>
      </c>
      <c r="W51" s="34">
        <v>3</v>
      </c>
      <c r="X51" s="33">
        <v>7</v>
      </c>
      <c r="Y51" s="35">
        <v>4</v>
      </c>
      <c r="Z51" s="39">
        <v>10</v>
      </c>
      <c r="AA51" s="40">
        <v>2</v>
      </c>
      <c r="AB51" s="39">
        <v>12</v>
      </c>
      <c r="AC51" s="40">
        <v>1</v>
      </c>
      <c r="AD51" s="39">
        <v>9</v>
      </c>
      <c r="AE51" s="40">
        <v>4</v>
      </c>
      <c r="AF51" s="39">
        <v>11</v>
      </c>
      <c r="AG51" s="41">
        <v>3</v>
      </c>
      <c r="AH51" s="39">
        <v>12</v>
      </c>
      <c r="AI51" s="40">
        <v>3</v>
      </c>
      <c r="AJ51" s="39">
        <v>9</v>
      </c>
      <c r="AK51" s="40">
        <v>4</v>
      </c>
      <c r="AL51" s="39">
        <v>10</v>
      </c>
      <c r="AM51" s="40">
        <v>1</v>
      </c>
      <c r="AN51" s="39">
        <v>11</v>
      </c>
      <c r="AO51" s="41">
        <v>2</v>
      </c>
    </row>
    <row r="52" spans="1:41" ht="15" customHeight="1" x14ac:dyDescent="0.2">
      <c r="A52" s="28" t="s">
        <v>63</v>
      </c>
      <c r="B52" s="48">
        <v>6</v>
      </c>
      <c r="C52" s="34">
        <v>4</v>
      </c>
      <c r="D52" s="33">
        <v>5</v>
      </c>
      <c r="E52" s="34">
        <v>3</v>
      </c>
      <c r="F52" s="33">
        <v>7</v>
      </c>
      <c r="G52" s="34">
        <v>2</v>
      </c>
      <c r="H52" s="33">
        <v>8</v>
      </c>
      <c r="I52" s="35">
        <v>1</v>
      </c>
      <c r="J52" s="39">
        <v>11</v>
      </c>
      <c r="K52" s="40">
        <v>3</v>
      </c>
      <c r="L52" s="39">
        <v>10</v>
      </c>
      <c r="M52" s="40">
        <v>4</v>
      </c>
      <c r="N52" s="39">
        <v>9</v>
      </c>
      <c r="O52" s="40">
        <v>1</v>
      </c>
      <c r="P52" s="39">
        <v>22</v>
      </c>
      <c r="Q52" s="41">
        <v>2</v>
      </c>
      <c r="R52" s="48">
        <v>8</v>
      </c>
      <c r="S52" s="34">
        <v>1</v>
      </c>
      <c r="T52" s="33">
        <v>8</v>
      </c>
      <c r="U52" s="34">
        <v>2</v>
      </c>
      <c r="V52" s="33">
        <v>8</v>
      </c>
      <c r="W52" s="34">
        <v>3</v>
      </c>
      <c r="X52" s="33">
        <v>8</v>
      </c>
      <c r="Y52" s="35">
        <v>4</v>
      </c>
      <c r="Z52" s="39">
        <v>9</v>
      </c>
      <c r="AA52" s="40">
        <v>2</v>
      </c>
      <c r="AB52" s="39">
        <v>11</v>
      </c>
      <c r="AC52" s="40">
        <v>1</v>
      </c>
      <c r="AD52" s="39">
        <v>10</v>
      </c>
      <c r="AE52" s="40">
        <v>4</v>
      </c>
      <c r="AF52" s="39">
        <v>12</v>
      </c>
      <c r="AG52" s="41">
        <v>3</v>
      </c>
      <c r="AH52" s="39">
        <v>11</v>
      </c>
      <c r="AI52" s="40">
        <v>3</v>
      </c>
      <c r="AJ52" s="39">
        <v>10</v>
      </c>
      <c r="AK52" s="40">
        <v>4</v>
      </c>
      <c r="AL52" s="39">
        <v>9</v>
      </c>
      <c r="AM52" s="40">
        <v>1</v>
      </c>
      <c r="AN52" s="39">
        <v>12</v>
      </c>
      <c r="AO52" s="41">
        <v>2</v>
      </c>
    </row>
    <row r="53" spans="1:41" ht="7.5" customHeight="1" x14ac:dyDescent="0.2">
      <c r="A53" s="28"/>
      <c r="B53" s="42"/>
      <c r="C53" s="43"/>
      <c r="D53" s="43"/>
      <c r="E53" s="43"/>
      <c r="F53" s="43"/>
      <c r="G53" s="43"/>
      <c r="H53" s="43"/>
      <c r="I53" s="44"/>
      <c r="J53" s="45"/>
      <c r="K53" s="46"/>
      <c r="L53" s="46"/>
      <c r="M53" s="46"/>
      <c r="N53" s="46"/>
      <c r="O53" s="46"/>
      <c r="P53" s="46"/>
      <c r="Q53" s="47"/>
      <c r="R53" s="42"/>
      <c r="S53" s="43"/>
      <c r="T53" s="43"/>
      <c r="U53" s="43"/>
      <c r="V53" s="43"/>
      <c r="W53" s="43"/>
      <c r="X53" s="43"/>
      <c r="Y53" s="44"/>
      <c r="Z53" s="42"/>
      <c r="AA53" s="43"/>
      <c r="AB53" s="43"/>
      <c r="AC53" s="43"/>
      <c r="AD53" s="43"/>
      <c r="AE53" s="43"/>
      <c r="AF53" s="43"/>
      <c r="AG53" s="44"/>
      <c r="AH53" s="42"/>
      <c r="AI53" s="43"/>
      <c r="AJ53" s="43"/>
      <c r="AK53" s="43"/>
      <c r="AL53" s="43"/>
      <c r="AM53" s="43"/>
      <c r="AN53" s="43"/>
      <c r="AO53" s="44"/>
    </row>
    <row r="54" spans="1:41" ht="15" customHeight="1" x14ac:dyDescent="0.2">
      <c r="A54" s="28" t="s">
        <v>64</v>
      </c>
      <c r="B54" s="49">
        <v>11</v>
      </c>
      <c r="C54" s="40">
        <v>4</v>
      </c>
      <c r="D54" s="39">
        <v>12</v>
      </c>
      <c r="E54" s="40">
        <v>3</v>
      </c>
      <c r="F54" s="39">
        <v>10</v>
      </c>
      <c r="G54" s="40">
        <v>2</v>
      </c>
      <c r="H54" s="39">
        <v>9</v>
      </c>
      <c r="I54" s="41">
        <v>1</v>
      </c>
      <c r="J54" s="33">
        <v>6</v>
      </c>
      <c r="K54" s="34">
        <v>3</v>
      </c>
      <c r="L54" s="33">
        <v>7</v>
      </c>
      <c r="M54" s="34">
        <v>4</v>
      </c>
      <c r="N54" s="33">
        <v>8</v>
      </c>
      <c r="O54" s="34">
        <v>1</v>
      </c>
      <c r="P54" s="33">
        <v>5</v>
      </c>
      <c r="Q54" s="35">
        <v>2</v>
      </c>
      <c r="R54" s="49">
        <v>9</v>
      </c>
      <c r="S54" s="40">
        <v>1</v>
      </c>
      <c r="T54" s="39">
        <v>9</v>
      </c>
      <c r="U54" s="40">
        <v>2</v>
      </c>
      <c r="V54" s="39">
        <v>9</v>
      </c>
      <c r="W54" s="40">
        <v>3</v>
      </c>
      <c r="X54" s="39">
        <v>9</v>
      </c>
      <c r="Y54" s="41">
        <v>4</v>
      </c>
      <c r="Z54" s="33">
        <v>8</v>
      </c>
      <c r="AA54" s="34">
        <v>2</v>
      </c>
      <c r="AB54" s="33">
        <v>6</v>
      </c>
      <c r="AC54" s="34">
        <v>1</v>
      </c>
      <c r="AD54" s="33">
        <v>7</v>
      </c>
      <c r="AE54" s="34">
        <v>4</v>
      </c>
      <c r="AF54" s="33">
        <v>5</v>
      </c>
      <c r="AG54" s="35">
        <v>3</v>
      </c>
      <c r="AH54" s="39">
        <v>11</v>
      </c>
      <c r="AI54" s="40">
        <v>4</v>
      </c>
      <c r="AJ54" s="39">
        <v>12</v>
      </c>
      <c r="AK54" s="40">
        <v>3</v>
      </c>
      <c r="AL54" s="39">
        <v>10</v>
      </c>
      <c r="AM54" s="40">
        <v>2</v>
      </c>
      <c r="AN54" s="39">
        <v>9</v>
      </c>
      <c r="AO54" s="41">
        <v>1</v>
      </c>
    </row>
    <row r="55" spans="1:41" ht="15" customHeight="1" x14ac:dyDescent="0.2">
      <c r="A55" s="28" t="s">
        <v>65</v>
      </c>
      <c r="B55" s="49">
        <v>12</v>
      </c>
      <c r="C55" s="40">
        <v>4</v>
      </c>
      <c r="D55" s="39">
        <v>11</v>
      </c>
      <c r="E55" s="40">
        <v>3</v>
      </c>
      <c r="F55" s="39">
        <v>9</v>
      </c>
      <c r="G55" s="40">
        <v>2</v>
      </c>
      <c r="H55" s="39">
        <v>10</v>
      </c>
      <c r="I55" s="41">
        <v>1</v>
      </c>
      <c r="J55" s="33">
        <v>5</v>
      </c>
      <c r="K55" s="34">
        <v>3</v>
      </c>
      <c r="L55" s="33">
        <v>8</v>
      </c>
      <c r="M55" s="34">
        <v>4</v>
      </c>
      <c r="N55" s="33">
        <v>7</v>
      </c>
      <c r="O55" s="34">
        <v>1</v>
      </c>
      <c r="P55" s="33">
        <v>6</v>
      </c>
      <c r="Q55" s="35">
        <v>2</v>
      </c>
      <c r="R55" s="49">
        <v>10</v>
      </c>
      <c r="S55" s="40">
        <v>1</v>
      </c>
      <c r="T55" s="39">
        <v>10</v>
      </c>
      <c r="U55" s="40">
        <v>2</v>
      </c>
      <c r="V55" s="39">
        <v>10</v>
      </c>
      <c r="W55" s="40">
        <v>3</v>
      </c>
      <c r="X55" s="39">
        <v>10</v>
      </c>
      <c r="Y55" s="41">
        <v>4</v>
      </c>
      <c r="Z55" s="33">
        <v>7</v>
      </c>
      <c r="AA55" s="34">
        <v>2</v>
      </c>
      <c r="AB55" s="33">
        <v>5</v>
      </c>
      <c r="AC55" s="34">
        <v>1</v>
      </c>
      <c r="AD55" s="33">
        <v>8</v>
      </c>
      <c r="AE55" s="34">
        <v>4</v>
      </c>
      <c r="AF55" s="33">
        <v>6</v>
      </c>
      <c r="AG55" s="35">
        <v>3</v>
      </c>
      <c r="AH55" s="39">
        <v>12</v>
      </c>
      <c r="AI55" s="40">
        <v>4</v>
      </c>
      <c r="AJ55" s="39">
        <v>11</v>
      </c>
      <c r="AK55" s="40">
        <v>3</v>
      </c>
      <c r="AL55" s="39">
        <v>9</v>
      </c>
      <c r="AM55" s="40">
        <v>2</v>
      </c>
      <c r="AN55" s="39">
        <v>10</v>
      </c>
      <c r="AO55" s="41">
        <v>1</v>
      </c>
    </row>
    <row r="56" spans="1:41" ht="15" customHeight="1" x14ac:dyDescent="0.2">
      <c r="A56" s="28" t="s">
        <v>66</v>
      </c>
      <c r="B56" s="49">
        <v>9</v>
      </c>
      <c r="C56" s="40">
        <v>4</v>
      </c>
      <c r="D56" s="39">
        <v>10</v>
      </c>
      <c r="E56" s="40">
        <v>3</v>
      </c>
      <c r="F56" s="39">
        <v>12</v>
      </c>
      <c r="G56" s="40">
        <v>2</v>
      </c>
      <c r="H56" s="39">
        <v>11</v>
      </c>
      <c r="I56" s="41">
        <v>1</v>
      </c>
      <c r="J56" s="33">
        <v>8</v>
      </c>
      <c r="K56" s="34">
        <v>3</v>
      </c>
      <c r="L56" s="33">
        <v>5</v>
      </c>
      <c r="M56" s="34">
        <v>4</v>
      </c>
      <c r="N56" s="33">
        <v>6</v>
      </c>
      <c r="O56" s="34">
        <v>1</v>
      </c>
      <c r="P56" s="33">
        <v>7</v>
      </c>
      <c r="Q56" s="35">
        <v>2</v>
      </c>
      <c r="R56" s="49">
        <v>11</v>
      </c>
      <c r="S56" s="40">
        <v>1</v>
      </c>
      <c r="T56" s="39">
        <v>11</v>
      </c>
      <c r="U56" s="40">
        <v>2</v>
      </c>
      <c r="V56" s="39">
        <v>11</v>
      </c>
      <c r="W56" s="40">
        <v>3</v>
      </c>
      <c r="X56" s="39">
        <v>11</v>
      </c>
      <c r="Y56" s="41">
        <v>4</v>
      </c>
      <c r="Z56" s="33">
        <v>6</v>
      </c>
      <c r="AA56" s="34">
        <v>2</v>
      </c>
      <c r="AB56" s="33">
        <v>8</v>
      </c>
      <c r="AC56" s="34">
        <v>1</v>
      </c>
      <c r="AD56" s="33">
        <v>5</v>
      </c>
      <c r="AE56" s="34">
        <v>4</v>
      </c>
      <c r="AF56" s="33">
        <v>7</v>
      </c>
      <c r="AG56" s="35">
        <v>3</v>
      </c>
      <c r="AH56" s="39">
        <v>9</v>
      </c>
      <c r="AI56" s="40">
        <v>4</v>
      </c>
      <c r="AJ56" s="39">
        <v>10</v>
      </c>
      <c r="AK56" s="40">
        <v>3</v>
      </c>
      <c r="AL56" s="39">
        <v>12</v>
      </c>
      <c r="AM56" s="40">
        <v>2</v>
      </c>
      <c r="AN56" s="39">
        <v>11</v>
      </c>
      <c r="AO56" s="41">
        <v>1</v>
      </c>
    </row>
    <row r="57" spans="1:41" ht="15" customHeight="1" x14ac:dyDescent="0.2">
      <c r="A57" s="28" t="s">
        <v>67</v>
      </c>
      <c r="B57" s="49">
        <v>10</v>
      </c>
      <c r="C57" s="40">
        <v>4</v>
      </c>
      <c r="D57" s="39">
        <v>9</v>
      </c>
      <c r="E57" s="40">
        <v>3</v>
      </c>
      <c r="F57" s="39">
        <v>11</v>
      </c>
      <c r="G57" s="40">
        <v>2</v>
      </c>
      <c r="H57" s="39">
        <v>12</v>
      </c>
      <c r="I57" s="41">
        <v>1</v>
      </c>
      <c r="J57" s="33">
        <v>7</v>
      </c>
      <c r="K57" s="34">
        <v>3</v>
      </c>
      <c r="L57" s="33">
        <v>6</v>
      </c>
      <c r="M57" s="34">
        <v>4</v>
      </c>
      <c r="N57" s="33">
        <v>5</v>
      </c>
      <c r="O57" s="34">
        <v>1</v>
      </c>
      <c r="P57" s="33">
        <v>8</v>
      </c>
      <c r="Q57" s="35">
        <v>2</v>
      </c>
      <c r="R57" s="49">
        <v>12</v>
      </c>
      <c r="S57" s="40">
        <v>1</v>
      </c>
      <c r="T57" s="39">
        <v>12</v>
      </c>
      <c r="U57" s="40">
        <v>2</v>
      </c>
      <c r="V57" s="39">
        <v>12</v>
      </c>
      <c r="W57" s="40">
        <v>3</v>
      </c>
      <c r="X57" s="39">
        <v>12</v>
      </c>
      <c r="Y57" s="41">
        <v>4</v>
      </c>
      <c r="Z57" s="33">
        <v>5</v>
      </c>
      <c r="AA57" s="34">
        <v>2</v>
      </c>
      <c r="AB57" s="33">
        <v>7</v>
      </c>
      <c r="AC57" s="34">
        <v>1</v>
      </c>
      <c r="AD57" s="33">
        <v>6</v>
      </c>
      <c r="AE57" s="34">
        <v>4</v>
      </c>
      <c r="AF57" s="33">
        <v>8</v>
      </c>
      <c r="AG57" s="35">
        <v>3</v>
      </c>
      <c r="AH57" s="39">
        <v>10</v>
      </c>
      <c r="AI57" s="40">
        <v>4</v>
      </c>
      <c r="AJ57" s="39">
        <v>9</v>
      </c>
      <c r="AK57" s="40">
        <v>3</v>
      </c>
      <c r="AL57" s="39">
        <v>11</v>
      </c>
      <c r="AM57" s="40">
        <v>2</v>
      </c>
      <c r="AN57" s="39">
        <v>12</v>
      </c>
      <c r="AO57" s="41">
        <v>1</v>
      </c>
    </row>
    <row r="58" spans="1:41" ht="7.5" customHeight="1" x14ac:dyDescent="0.2">
      <c r="A58" s="28"/>
      <c r="B58" s="42"/>
      <c r="C58" s="43"/>
      <c r="D58" s="43"/>
      <c r="E58" s="43"/>
      <c r="F58" s="43"/>
      <c r="G58" s="43"/>
      <c r="H58" s="43"/>
      <c r="I58" s="44"/>
      <c r="J58" s="42"/>
      <c r="K58" s="43"/>
      <c r="L58" s="43"/>
      <c r="M58" s="43"/>
      <c r="N58" s="43"/>
      <c r="O58" s="43"/>
      <c r="P58" s="43"/>
      <c r="Q58" s="44"/>
      <c r="R58" s="42"/>
      <c r="S58" s="43"/>
      <c r="T58" s="43"/>
      <c r="U58" s="43"/>
      <c r="V58" s="43"/>
      <c r="W58" s="43"/>
      <c r="X58" s="43"/>
      <c r="Y58" s="44"/>
      <c r="Z58" s="42"/>
      <c r="AA58" s="43"/>
      <c r="AB58" s="43"/>
      <c r="AC58" s="43"/>
      <c r="AD58" s="43"/>
      <c r="AE58" s="43"/>
      <c r="AF58" s="43"/>
      <c r="AG58" s="44"/>
      <c r="AH58" s="42"/>
      <c r="AI58" s="43"/>
      <c r="AJ58" s="43"/>
      <c r="AK58" s="43"/>
      <c r="AL58" s="43"/>
      <c r="AM58" s="43"/>
      <c r="AN58" s="43"/>
      <c r="AO58" s="44"/>
    </row>
    <row r="59" spans="1:41" ht="15" customHeight="1" x14ac:dyDescent="0.2">
      <c r="A59" s="28" t="s">
        <v>68</v>
      </c>
      <c r="B59" s="50">
        <v>15</v>
      </c>
      <c r="C59" s="37">
        <v>4</v>
      </c>
      <c r="D59" s="36">
        <v>16</v>
      </c>
      <c r="E59" s="37">
        <v>3</v>
      </c>
      <c r="F59" s="36">
        <v>14</v>
      </c>
      <c r="G59" s="37">
        <v>2</v>
      </c>
      <c r="H59" s="36">
        <v>13</v>
      </c>
      <c r="I59" s="38">
        <v>1</v>
      </c>
      <c r="J59" s="31">
        <v>2</v>
      </c>
      <c r="K59" s="30">
        <v>3</v>
      </c>
      <c r="L59" s="31">
        <v>3</v>
      </c>
      <c r="M59" s="30">
        <v>4</v>
      </c>
      <c r="N59" s="31">
        <v>4</v>
      </c>
      <c r="O59" s="30">
        <v>1</v>
      </c>
      <c r="P59" s="31">
        <v>1</v>
      </c>
      <c r="Q59" s="32">
        <v>2</v>
      </c>
      <c r="R59" s="50">
        <v>13</v>
      </c>
      <c r="S59" s="37">
        <v>1</v>
      </c>
      <c r="T59" s="36">
        <v>13</v>
      </c>
      <c r="U59" s="37">
        <v>2</v>
      </c>
      <c r="V59" s="36">
        <v>13</v>
      </c>
      <c r="W59" s="37">
        <v>3</v>
      </c>
      <c r="X59" s="36">
        <v>13</v>
      </c>
      <c r="Y59" s="38">
        <v>4</v>
      </c>
      <c r="Z59" s="31">
        <v>4</v>
      </c>
      <c r="AA59" s="30">
        <v>2</v>
      </c>
      <c r="AB59" s="31">
        <v>2</v>
      </c>
      <c r="AC59" s="30">
        <v>1</v>
      </c>
      <c r="AD59" s="31">
        <v>3</v>
      </c>
      <c r="AE59" s="30">
        <v>4</v>
      </c>
      <c r="AF59" s="31">
        <v>1</v>
      </c>
      <c r="AG59" s="32">
        <v>3</v>
      </c>
      <c r="AH59" s="39">
        <v>12</v>
      </c>
      <c r="AI59" s="40">
        <v>2</v>
      </c>
      <c r="AJ59" s="39">
        <v>10</v>
      </c>
      <c r="AK59" s="40">
        <v>1</v>
      </c>
      <c r="AL59" s="39">
        <v>11</v>
      </c>
      <c r="AM59" s="40">
        <v>4</v>
      </c>
      <c r="AN59" s="39">
        <v>9</v>
      </c>
      <c r="AO59" s="41">
        <v>3</v>
      </c>
    </row>
    <row r="60" spans="1:41" ht="15" customHeight="1" x14ac:dyDescent="0.2">
      <c r="A60" s="28" t="s">
        <v>69</v>
      </c>
      <c r="B60" s="50">
        <v>16</v>
      </c>
      <c r="C60" s="37">
        <v>4</v>
      </c>
      <c r="D60" s="36">
        <v>15</v>
      </c>
      <c r="E60" s="37">
        <v>3</v>
      </c>
      <c r="F60" s="36">
        <v>13</v>
      </c>
      <c r="G60" s="37">
        <v>2</v>
      </c>
      <c r="H60" s="36">
        <v>14</v>
      </c>
      <c r="I60" s="38">
        <v>1</v>
      </c>
      <c r="J60" s="31">
        <v>1</v>
      </c>
      <c r="K60" s="30">
        <v>3</v>
      </c>
      <c r="L60" s="31">
        <v>4</v>
      </c>
      <c r="M60" s="30">
        <v>4</v>
      </c>
      <c r="N60" s="31">
        <v>3</v>
      </c>
      <c r="O60" s="30">
        <v>1</v>
      </c>
      <c r="P60" s="31">
        <v>2</v>
      </c>
      <c r="Q60" s="32">
        <v>2</v>
      </c>
      <c r="R60" s="50">
        <v>14</v>
      </c>
      <c r="S60" s="37">
        <v>1</v>
      </c>
      <c r="T60" s="36">
        <v>14</v>
      </c>
      <c r="U60" s="37">
        <v>2</v>
      </c>
      <c r="V60" s="36">
        <v>14</v>
      </c>
      <c r="W60" s="37">
        <v>3</v>
      </c>
      <c r="X60" s="36">
        <v>14</v>
      </c>
      <c r="Y60" s="38">
        <v>4</v>
      </c>
      <c r="Z60" s="31">
        <v>3</v>
      </c>
      <c r="AA60" s="30">
        <v>2</v>
      </c>
      <c r="AB60" s="31">
        <v>1</v>
      </c>
      <c r="AC60" s="30">
        <v>1</v>
      </c>
      <c r="AD60" s="31">
        <v>4</v>
      </c>
      <c r="AE60" s="30">
        <v>4</v>
      </c>
      <c r="AF60" s="31">
        <v>2</v>
      </c>
      <c r="AG60" s="32">
        <v>3</v>
      </c>
      <c r="AH60" s="39">
        <v>11</v>
      </c>
      <c r="AI60" s="40">
        <v>2</v>
      </c>
      <c r="AJ60" s="39">
        <v>9</v>
      </c>
      <c r="AK60" s="40">
        <v>1</v>
      </c>
      <c r="AL60" s="39">
        <v>12</v>
      </c>
      <c r="AM60" s="40">
        <v>4</v>
      </c>
      <c r="AN60" s="39">
        <v>10</v>
      </c>
      <c r="AO60" s="41">
        <v>3</v>
      </c>
    </row>
    <row r="61" spans="1:41" ht="15" customHeight="1" x14ac:dyDescent="0.2">
      <c r="A61" s="28" t="s">
        <v>70</v>
      </c>
      <c r="B61" s="50">
        <v>13</v>
      </c>
      <c r="C61" s="37">
        <v>4</v>
      </c>
      <c r="D61" s="36">
        <v>14</v>
      </c>
      <c r="E61" s="37">
        <v>3</v>
      </c>
      <c r="F61" s="36">
        <v>16</v>
      </c>
      <c r="G61" s="37">
        <v>2</v>
      </c>
      <c r="H61" s="36">
        <v>15</v>
      </c>
      <c r="I61" s="38">
        <v>1</v>
      </c>
      <c r="J61" s="31">
        <v>4</v>
      </c>
      <c r="K61" s="30">
        <v>3</v>
      </c>
      <c r="L61" s="31">
        <v>1</v>
      </c>
      <c r="M61" s="30">
        <v>4</v>
      </c>
      <c r="N61" s="31">
        <v>2</v>
      </c>
      <c r="O61" s="30">
        <v>1</v>
      </c>
      <c r="P61" s="31">
        <v>3</v>
      </c>
      <c r="Q61" s="32">
        <v>2</v>
      </c>
      <c r="R61" s="50">
        <v>15</v>
      </c>
      <c r="S61" s="37">
        <v>1</v>
      </c>
      <c r="T61" s="36">
        <v>15</v>
      </c>
      <c r="U61" s="37">
        <v>2</v>
      </c>
      <c r="V61" s="36">
        <v>15</v>
      </c>
      <c r="W61" s="37">
        <v>3</v>
      </c>
      <c r="X61" s="36">
        <v>15</v>
      </c>
      <c r="Y61" s="38">
        <v>4</v>
      </c>
      <c r="Z61" s="31">
        <v>2</v>
      </c>
      <c r="AA61" s="30">
        <v>2</v>
      </c>
      <c r="AB61" s="31">
        <v>4</v>
      </c>
      <c r="AC61" s="30">
        <v>1</v>
      </c>
      <c r="AD61" s="31">
        <v>1</v>
      </c>
      <c r="AE61" s="30">
        <v>4</v>
      </c>
      <c r="AF61" s="31">
        <v>3</v>
      </c>
      <c r="AG61" s="32">
        <v>3</v>
      </c>
      <c r="AH61" s="39">
        <v>10</v>
      </c>
      <c r="AI61" s="40">
        <v>2</v>
      </c>
      <c r="AJ61" s="39">
        <v>12</v>
      </c>
      <c r="AK61" s="40">
        <v>1</v>
      </c>
      <c r="AL61" s="39">
        <v>9</v>
      </c>
      <c r="AM61" s="40">
        <v>4</v>
      </c>
      <c r="AN61" s="39">
        <v>11</v>
      </c>
      <c r="AO61" s="41">
        <v>3</v>
      </c>
    </row>
    <row r="62" spans="1:41" ht="15" customHeight="1" thickBot="1" x14ac:dyDescent="0.25">
      <c r="A62" s="51" t="s">
        <v>71</v>
      </c>
      <c r="B62" s="52">
        <v>14</v>
      </c>
      <c r="C62" s="53">
        <v>4</v>
      </c>
      <c r="D62" s="54">
        <v>13</v>
      </c>
      <c r="E62" s="53">
        <v>3</v>
      </c>
      <c r="F62" s="54">
        <v>15</v>
      </c>
      <c r="G62" s="53">
        <v>2</v>
      </c>
      <c r="H62" s="54">
        <v>16</v>
      </c>
      <c r="I62" s="55">
        <v>1</v>
      </c>
      <c r="J62" s="59">
        <v>3</v>
      </c>
      <c r="K62" s="60">
        <v>3</v>
      </c>
      <c r="L62" s="59">
        <v>2</v>
      </c>
      <c r="M62" s="60">
        <v>4</v>
      </c>
      <c r="N62" s="59">
        <v>1</v>
      </c>
      <c r="O62" s="60">
        <v>1</v>
      </c>
      <c r="P62" s="59">
        <v>4</v>
      </c>
      <c r="Q62" s="61">
        <v>2</v>
      </c>
      <c r="R62" s="52">
        <v>16</v>
      </c>
      <c r="S62" s="53">
        <v>1</v>
      </c>
      <c r="T62" s="54">
        <v>16</v>
      </c>
      <c r="U62" s="53">
        <v>2</v>
      </c>
      <c r="V62" s="54">
        <v>16</v>
      </c>
      <c r="W62" s="53">
        <v>3</v>
      </c>
      <c r="X62" s="54">
        <v>16</v>
      </c>
      <c r="Y62" s="55">
        <v>4</v>
      </c>
      <c r="Z62" s="59">
        <v>1</v>
      </c>
      <c r="AA62" s="60">
        <v>2</v>
      </c>
      <c r="AB62" s="59">
        <v>3</v>
      </c>
      <c r="AC62" s="60">
        <v>1</v>
      </c>
      <c r="AD62" s="59">
        <v>2</v>
      </c>
      <c r="AE62" s="60">
        <v>4</v>
      </c>
      <c r="AF62" s="59">
        <v>4</v>
      </c>
      <c r="AG62" s="61">
        <v>3</v>
      </c>
      <c r="AH62" s="56">
        <v>9</v>
      </c>
      <c r="AI62" s="57">
        <v>2</v>
      </c>
      <c r="AJ62" s="56">
        <v>11</v>
      </c>
      <c r="AK62" s="57">
        <v>1</v>
      </c>
      <c r="AL62" s="56">
        <v>10</v>
      </c>
      <c r="AM62" s="57">
        <v>4</v>
      </c>
      <c r="AN62" s="56">
        <v>12</v>
      </c>
      <c r="AO62" s="58">
        <v>3</v>
      </c>
    </row>
    <row r="63" spans="1:41" ht="6" customHeight="1" thickBot="1" x14ac:dyDescent="0.25">
      <c r="A63" s="66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1:41" ht="15" customHeight="1" x14ac:dyDescent="0.2">
      <c r="A64" s="14" t="s">
        <v>72</v>
      </c>
      <c r="B64" s="15">
        <v>4</v>
      </c>
      <c r="C64" s="16">
        <v>2</v>
      </c>
      <c r="D64" s="17">
        <v>2</v>
      </c>
      <c r="E64" s="16">
        <v>1</v>
      </c>
      <c r="F64" s="17">
        <v>3</v>
      </c>
      <c r="G64" s="16">
        <v>4</v>
      </c>
      <c r="H64" s="17">
        <v>1</v>
      </c>
      <c r="I64" s="18">
        <v>3</v>
      </c>
      <c r="J64" s="25">
        <v>11</v>
      </c>
      <c r="K64" s="26">
        <v>4</v>
      </c>
      <c r="L64" s="25">
        <v>12</v>
      </c>
      <c r="M64" s="26">
        <v>3</v>
      </c>
      <c r="N64" s="25">
        <v>10</v>
      </c>
      <c r="O64" s="26">
        <v>2</v>
      </c>
      <c r="P64" s="25">
        <v>9</v>
      </c>
      <c r="Q64" s="27">
        <v>1</v>
      </c>
      <c r="R64" s="25">
        <v>10</v>
      </c>
      <c r="S64" s="26">
        <v>3</v>
      </c>
      <c r="T64" s="25">
        <v>11</v>
      </c>
      <c r="U64" s="26">
        <v>4</v>
      </c>
      <c r="V64" s="25">
        <v>12</v>
      </c>
      <c r="W64" s="26">
        <v>1</v>
      </c>
      <c r="X64" s="25">
        <v>9</v>
      </c>
      <c r="Y64" s="27">
        <v>2</v>
      </c>
      <c r="Z64" s="15">
        <v>1</v>
      </c>
      <c r="AA64" s="16">
        <v>1</v>
      </c>
      <c r="AB64" s="17">
        <v>1</v>
      </c>
      <c r="AC64" s="16">
        <v>2</v>
      </c>
      <c r="AD64" s="17">
        <v>1</v>
      </c>
      <c r="AE64" s="16">
        <v>3</v>
      </c>
      <c r="AF64" s="17">
        <v>1</v>
      </c>
      <c r="AG64" s="18">
        <v>4</v>
      </c>
      <c r="AH64" s="22">
        <v>13</v>
      </c>
      <c r="AI64" s="23">
        <v>1</v>
      </c>
      <c r="AJ64" s="22">
        <v>13</v>
      </c>
      <c r="AK64" s="23">
        <v>2</v>
      </c>
      <c r="AL64" s="22">
        <v>13</v>
      </c>
      <c r="AM64" s="23">
        <v>3</v>
      </c>
      <c r="AN64" s="22">
        <v>13</v>
      </c>
      <c r="AO64" s="24">
        <v>4</v>
      </c>
    </row>
    <row r="65" spans="1:41" ht="15" customHeight="1" x14ac:dyDescent="0.2">
      <c r="A65" s="28" t="s">
        <v>73</v>
      </c>
      <c r="B65" s="29">
        <v>3</v>
      </c>
      <c r="C65" s="30">
        <v>2</v>
      </c>
      <c r="D65" s="31">
        <v>1</v>
      </c>
      <c r="E65" s="30">
        <v>1</v>
      </c>
      <c r="F65" s="31">
        <v>4</v>
      </c>
      <c r="G65" s="30">
        <v>4</v>
      </c>
      <c r="H65" s="31">
        <v>2</v>
      </c>
      <c r="I65" s="32">
        <v>3</v>
      </c>
      <c r="J65" s="39">
        <v>12</v>
      </c>
      <c r="K65" s="40">
        <v>4</v>
      </c>
      <c r="L65" s="39">
        <v>11</v>
      </c>
      <c r="M65" s="40">
        <v>3</v>
      </c>
      <c r="N65" s="39">
        <v>9</v>
      </c>
      <c r="O65" s="40">
        <v>2</v>
      </c>
      <c r="P65" s="39">
        <v>10</v>
      </c>
      <c r="Q65" s="41">
        <v>1</v>
      </c>
      <c r="R65" s="39">
        <v>9</v>
      </c>
      <c r="S65" s="40">
        <v>3</v>
      </c>
      <c r="T65" s="39">
        <v>12</v>
      </c>
      <c r="U65" s="40">
        <v>4</v>
      </c>
      <c r="V65" s="39">
        <v>11</v>
      </c>
      <c r="W65" s="40">
        <v>1</v>
      </c>
      <c r="X65" s="39">
        <v>10</v>
      </c>
      <c r="Y65" s="41">
        <v>2</v>
      </c>
      <c r="Z65" s="29">
        <v>2</v>
      </c>
      <c r="AA65" s="30">
        <v>1</v>
      </c>
      <c r="AB65" s="31">
        <v>2</v>
      </c>
      <c r="AC65" s="30">
        <v>2</v>
      </c>
      <c r="AD65" s="31">
        <v>2</v>
      </c>
      <c r="AE65" s="30">
        <v>3</v>
      </c>
      <c r="AF65" s="31">
        <v>2</v>
      </c>
      <c r="AG65" s="32">
        <v>4</v>
      </c>
      <c r="AH65" s="36">
        <v>14</v>
      </c>
      <c r="AI65" s="37">
        <v>1</v>
      </c>
      <c r="AJ65" s="36">
        <v>14</v>
      </c>
      <c r="AK65" s="37">
        <v>2</v>
      </c>
      <c r="AL65" s="36">
        <v>14</v>
      </c>
      <c r="AM65" s="37">
        <v>3</v>
      </c>
      <c r="AN65" s="36">
        <v>14</v>
      </c>
      <c r="AO65" s="38">
        <v>4</v>
      </c>
    </row>
    <row r="66" spans="1:41" ht="15" customHeight="1" x14ac:dyDescent="0.2">
      <c r="A66" s="28" t="s">
        <v>74</v>
      </c>
      <c r="B66" s="29">
        <v>2</v>
      </c>
      <c r="C66" s="30">
        <v>2</v>
      </c>
      <c r="D66" s="31">
        <v>4</v>
      </c>
      <c r="E66" s="30">
        <v>1</v>
      </c>
      <c r="F66" s="31">
        <v>1</v>
      </c>
      <c r="G66" s="30">
        <v>4</v>
      </c>
      <c r="H66" s="31">
        <v>3</v>
      </c>
      <c r="I66" s="32">
        <v>3</v>
      </c>
      <c r="J66" s="39">
        <v>9</v>
      </c>
      <c r="K66" s="40">
        <v>4</v>
      </c>
      <c r="L66" s="39">
        <v>10</v>
      </c>
      <c r="M66" s="40">
        <v>3</v>
      </c>
      <c r="N66" s="39">
        <v>12</v>
      </c>
      <c r="O66" s="40">
        <v>2</v>
      </c>
      <c r="P66" s="39">
        <v>11</v>
      </c>
      <c r="Q66" s="41">
        <v>1</v>
      </c>
      <c r="R66" s="39">
        <v>12</v>
      </c>
      <c r="S66" s="40">
        <v>3</v>
      </c>
      <c r="T66" s="39">
        <v>9</v>
      </c>
      <c r="U66" s="40">
        <v>4</v>
      </c>
      <c r="V66" s="39">
        <v>10</v>
      </c>
      <c r="W66" s="40">
        <v>1</v>
      </c>
      <c r="X66" s="39">
        <v>11</v>
      </c>
      <c r="Y66" s="41">
        <v>2</v>
      </c>
      <c r="Z66" s="29">
        <v>3</v>
      </c>
      <c r="AA66" s="30">
        <v>1</v>
      </c>
      <c r="AB66" s="31">
        <v>3</v>
      </c>
      <c r="AC66" s="30">
        <v>2</v>
      </c>
      <c r="AD66" s="31">
        <v>3</v>
      </c>
      <c r="AE66" s="30">
        <v>3</v>
      </c>
      <c r="AF66" s="31">
        <v>3</v>
      </c>
      <c r="AG66" s="32">
        <v>4</v>
      </c>
      <c r="AH66" s="36">
        <v>15</v>
      </c>
      <c r="AI66" s="37">
        <v>1</v>
      </c>
      <c r="AJ66" s="36">
        <v>15</v>
      </c>
      <c r="AK66" s="37">
        <v>2</v>
      </c>
      <c r="AL66" s="36">
        <v>15</v>
      </c>
      <c r="AM66" s="37">
        <v>3</v>
      </c>
      <c r="AN66" s="36">
        <v>15</v>
      </c>
      <c r="AO66" s="38">
        <v>4</v>
      </c>
    </row>
    <row r="67" spans="1:41" ht="15" customHeight="1" x14ac:dyDescent="0.2">
      <c r="A67" s="28" t="s">
        <v>75</v>
      </c>
      <c r="B67" s="29">
        <v>1</v>
      </c>
      <c r="C67" s="30">
        <v>2</v>
      </c>
      <c r="D67" s="31">
        <v>3</v>
      </c>
      <c r="E67" s="30">
        <v>1</v>
      </c>
      <c r="F67" s="31">
        <v>2</v>
      </c>
      <c r="G67" s="30">
        <v>4</v>
      </c>
      <c r="H67" s="31">
        <v>4</v>
      </c>
      <c r="I67" s="32">
        <v>3</v>
      </c>
      <c r="J67" s="39">
        <v>10</v>
      </c>
      <c r="K67" s="40">
        <v>4</v>
      </c>
      <c r="L67" s="39">
        <v>9</v>
      </c>
      <c r="M67" s="40">
        <v>3</v>
      </c>
      <c r="N67" s="39">
        <v>11</v>
      </c>
      <c r="O67" s="40">
        <v>2</v>
      </c>
      <c r="P67" s="39">
        <v>12</v>
      </c>
      <c r="Q67" s="41">
        <v>1</v>
      </c>
      <c r="R67" s="39">
        <v>11</v>
      </c>
      <c r="S67" s="40">
        <v>3</v>
      </c>
      <c r="T67" s="39">
        <v>10</v>
      </c>
      <c r="U67" s="40">
        <v>4</v>
      </c>
      <c r="V67" s="39">
        <v>9</v>
      </c>
      <c r="W67" s="40">
        <v>1</v>
      </c>
      <c r="X67" s="39">
        <v>22</v>
      </c>
      <c r="Y67" s="41">
        <v>2</v>
      </c>
      <c r="Z67" s="29">
        <v>4</v>
      </c>
      <c r="AA67" s="30">
        <v>1</v>
      </c>
      <c r="AB67" s="31">
        <v>4</v>
      </c>
      <c r="AC67" s="30">
        <v>2</v>
      </c>
      <c r="AD67" s="31">
        <v>4</v>
      </c>
      <c r="AE67" s="30">
        <v>3</v>
      </c>
      <c r="AF67" s="31">
        <v>4</v>
      </c>
      <c r="AG67" s="32">
        <v>4</v>
      </c>
      <c r="AH67" s="36">
        <v>16</v>
      </c>
      <c r="AI67" s="37">
        <v>1</v>
      </c>
      <c r="AJ67" s="36">
        <v>16</v>
      </c>
      <c r="AK67" s="37">
        <v>2</v>
      </c>
      <c r="AL67" s="36">
        <v>16</v>
      </c>
      <c r="AM67" s="37">
        <v>3</v>
      </c>
      <c r="AN67" s="36">
        <v>16</v>
      </c>
      <c r="AO67" s="38">
        <v>4</v>
      </c>
    </row>
    <row r="68" spans="1:41" ht="7.5" customHeight="1" x14ac:dyDescent="0.2">
      <c r="A68" s="28"/>
      <c r="B68" s="42"/>
      <c r="C68" s="43"/>
      <c r="D68" s="43"/>
      <c r="E68" s="43"/>
      <c r="F68" s="43"/>
      <c r="G68" s="43"/>
      <c r="H68" s="43"/>
      <c r="I68" s="44"/>
      <c r="J68" s="45"/>
      <c r="K68" s="46"/>
      <c r="L68" s="46"/>
      <c r="M68" s="46"/>
      <c r="N68" s="46"/>
      <c r="O68" s="46"/>
      <c r="P68" s="46"/>
      <c r="Q68" s="47"/>
      <c r="R68" s="42"/>
      <c r="S68" s="43"/>
      <c r="T68" s="43"/>
      <c r="U68" s="43"/>
      <c r="V68" s="43"/>
      <c r="W68" s="43"/>
      <c r="X68" s="43"/>
      <c r="Y68" s="44"/>
      <c r="Z68" s="42"/>
      <c r="AA68" s="43"/>
      <c r="AB68" s="43"/>
      <c r="AC68" s="43"/>
      <c r="AD68" s="43"/>
      <c r="AE68" s="43"/>
      <c r="AF68" s="43"/>
      <c r="AG68" s="44"/>
      <c r="AH68" s="42"/>
      <c r="AI68" s="43"/>
      <c r="AJ68" s="43"/>
      <c r="AK68" s="43"/>
      <c r="AL68" s="43"/>
      <c r="AM68" s="43"/>
      <c r="AN68" s="43"/>
      <c r="AO68" s="44"/>
    </row>
    <row r="69" spans="1:41" ht="15" customHeight="1" x14ac:dyDescent="0.2">
      <c r="A69" s="28" t="s">
        <v>76</v>
      </c>
      <c r="B69" s="48">
        <v>8</v>
      </c>
      <c r="C69" s="34">
        <v>2</v>
      </c>
      <c r="D69" s="33">
        <v>6</v>
      </c>
      <c r="E69" s="34">
        <v>1</v>
      </c>
      <c r="F69" s="33">
        <v>7</v>
      </c>
      <c r="G69" s="34">
        <v>4</v>
      </c>
      <c r="H69" s="33">
        <v>5</v>
      </c>
      <c r="I69" s="35">
        <v>3</v>
      </c>
      <c r="J69" s="36">
        <v>15</v>
      </c>
      <c r="K69" s="37">
        <v>4</v>
      </c>
      <c r="L69" s="36">
        <v>16</v>
      </c>
      <c r="M69" s="37">
        <v>3</v>
      </c>
      <c r="N69" s="36">
        <v>14</v>
      </c>
      <c r="O69" s="37">
        <v>2</v>
      </c>
      <c r="P69" s="36">
        <v>13</v>
      </c>
      <c r="Q69" s="38">
        <v>1</v>
      </c>
      <c r="R69" s="36">
        <v>14</v>
      </c>
      <c r="S69" s="37">
        <v>3</v>
      </c>
      <c r="T69" s="36">
        <v>15</v>
      </c>
      <c r="U69" s="37">
        <v>4</v>
      </c>
      <c r="V69" s="36">
        <v>16</v>
      </c>
      <c r="W69" s="37">
        <v>1</v>
      </c>
      <c r="X69" s="36">
        <v>13</v>
      </c>
      <c r="Y69" s="38">
        <v>2</v>
      </c>
      <c r="Z69" s="48">
        <v>5</v>
      </c>
      <c r="AA69" s="34">
        <v>1</v>
      </c>
      <c r="AB69" s="33">
        <v>5</v>
      </c>
      <c r="AC69" s="34">
        <v>2</v>
      </c>
      <c r="AD69" s="33">
        <v>5</v>
      </c>
      <c r="AE69" s="34">
        <v>3</v>
      </c>
      <c r="AF69" s="33">
        <v>5</v>
      </c>
      <c r="AG69" s="35">
        <v>4</v>
      </c>
      <c r="AH69" s="36">
        <v>14</v>
      </c>
      <c r="AI69" s="37">
        <v>3</v>
      </c>
      <c r="AJ69" s="36">
        <v>15</v>
      </c>
      <c r="AK69" s="37">
        <v>4</v>
      </c>
      <c r="AL69" s="36">
        <v>16</v>
      </c>
      <c r="AM69" s="37">
        <v>1</v>
      </c>
      <c r="AN69" s="36">
        <v>13</v>
      </c>
      <c r="AO69" s="38">
        <v>2</v>
      </c>
    </row>
    <row r="70" spans="1:41" ht="15" customHeight="1" x14ac:dyDescent="0.2">
      <c r="A70" s="28" t="s">
        <v>77</v>
      </c>
      <c r="B70" s="48">
        <v>7</v>
      </c>
      <c r="C70" s="34">
        <v>2</v>
      </c>
      <c r="D70" s="33">
        <v>5</v>
      </c>
      <c r="E70" s="34">
        <v>1</v>
      </c>
      <c r="F70" s="33">
        <v>8</v>
      </c>
      <c r="G70" s="34">
        <v>4</v>
      </c>
      <c r="H70" s="33">
        <v>6</v>
      </c>
      <c r="I70" s="35">
        <v>3</v>
      </c>
      <c r="J70" s="36">
        <v>16</v>
      </c>
      <c r="K70" s="37">
        <v>4</v>
      </c>
      <c r="L70" s="36">
        <v>15</v>
      </c>
      <c r="M70" s="37">
        <v>3</v>
      </c>
      <c r="N70" s="36">
        <v>13</v>
      </c>
      <c r="O70" s="37">
        <v>2</v>
      </c>
      <c r="P70" s="36">
        <v>14</v>
      </c>
      <c r="Q70" s="38">
        <v>1</v>
      </c>
      <c r="R70" s="36">
        <v>13</v>
      </c>
      <c r="S70" s="37">
        <v>3</v>
      </c>
      <c r="T70" s="36">
        <v>16</v>
      </c>
      <c r="U70" s="37">
        <v>4</v>
      </c>
      <c r="V70" s="36">
        <v>15</v>
      </c>
      <c r="W70" s="37">
        <v>1</v>
      </c>
      <c r="X70" s="36">
        <v>14</v>
      </c>
      <c r="Y70" s="38">
        <v>2</v>
      </c>
      <c r="Z70" s="48">
        <v>6</v>
      </c>
      <c r="AA70" s="34">
        <v>1</v>
      </c>
      <c r="AB70" s="33">
        <v>6</v>
      </c>
      <c r="AC70" s="34">
        <v>2</v>
      </c>
      <c r="AD70" s="33">
        <v>6</v>
      </c>
      <c r="AE70" s="34">
        <v>3</v>
      </c>
      <c r="AF70" s="33">
        <v>6</v>
      </c>
      <c r="AG70" s="35">
        <v>4</v>
      </c>
      <c r="AH70" s="36">
        <v>13</v>
      </c>
      <c r="AI70" s="37">
        <v>3</v>
      </c>
      <c r="AJ70" s="36">
        <v>16</v>
      </c>
      <c r="AK70" s="37">
        <v>4</v>
      </c>
      <c r="AL70" s="36">
        <v>15</v>
      </c>
      <c r="AM70" s="37">
        <v>1</v>
      </c>
      <c r="AN70" s="36">
        <v>14</v>
      </c>
      <c r="AO70" s="38">
        <v>2</v>
      </c>
    </row>
    <row r="71" spans="1:41" ht="15" customHeight="1" x14ac:dyDescent="0.2">
      <c r="A71" s="28" t="s">
        <v>78</v>
      </c>
      <c r="B71" s="48">
        <v>6</v>
      </c>
      <c r="C71" s="34">
        <v>2</v>
      </c>
      <c r="D71" s="33">
        <v>8</v>
      </c>
      <c r="E71" s="34">
        <v>1</v>
      </c>
      <c r="F71" s="33">
        <v>5</v>
      </c>
      <c r="G71" s="34">
        <v>4</v>
      </c>
      <c r="H71" s="33">
        <v>7</v>
      </c>
      <c r="I71" s="35">
        <v>3</v>
      </c>
      <c r="J71" s="36">
        <v>13</v>
      </c>
      <c r="K71" s="37">
        <v>4</v>
      </c>
      <c r="L71" s="36">
        <v>14</v>
      </c>
      <c r="M71" s="37">
        <v>3</v>
      </c>
      <c r="N71" s="36">
        <v>16</v>
      </c>
      <c r="O71" s="37">
        <v>2</v>
      </c>
      <c r="P71" s="36">
        <v>15</v>
      </c>
      <c r="Q71" s="38">
        <v>1</v>
      </c>
      <c r="R71" s="36">
        <v>16</v>
      </c>
      <c r="S71" s="37">
        <v>3</v>
      </c>
      <c r="T71" s="36">
        <v>13</v>
      </c>
      <c r="U71" s="37">
        <v>4</v>
      </c>
      <c r="V71" s="36">
        <v>14</v>
      </c>
      <c r="W71" s="37">
        <v>1</v>
      </c>
      <c r="X71" s="36">
        <v>15</v>
      </c>
      <c r="Y71" s="38">
        <v>2</v>
      </c>
      <c r="Z71" s="48">
        <v>7</v>
      </c>
      <c r="AA71" s="34">
        <v>1</v>
      </c>
      <c r="AB71" s="33">
        <v>7</v>
      </c>
      <c r="AC71" s="34">
        <v>2</v>
      </c>
      <c r="AD71" s="33">
        <v>7</v>
      </c>
      <c r="AE71" s="34">
        <v>3</v>
      </c>
      <c r="AF71" s="33">
        <v>7</v>
      </c>
      <c r="AG71" s="35">
        <v>4</v>
      </c>
      <c r="AH71" s="36">
        <v>16</v>
      </c>
      <c r="AI71" s="37">
        <v>3</v>
      </c>
      <c r="AJ71" s="36">
        <v>13</v>
      </c>
      <c r="AK71" s="37">
        <v>4</v>
      </c>
      <c r="AL71" s="36">
        <v>14</v>
      </c>
      <c r="AM71" s="37">
        <v>1</v>
      </c>
      <c r="AN71" s="36">
        <v>15</v>
      </c>
      <c r="AO71" s="38">
        <v>2</v>
      </c>
    </row>
    <row r="72" spans="1:41" ht="15" customHeight="1" x14ac:dyDescent="0.2">
      <c r="A72" s="28" t="s">
        <v>79</v>
      </c>
      <c r="B72" s="48">
        <v>5</v>
      </c>
      <c r="C72" s="34">
        <v>2</v>
      </c>
      <c r="D72" s="33">
        <v>7</v>
      </c>
      <c r="E72" s="34">
        <v>1</v>
      </c>
      <c r="F72" s="33">
        <v>6</v>
      </c>
      <c r="G72" s="34">
        <v>4</v>
      </c>
      <c r="H72" s="33">
        <v>8</v>
      </c>
      <c r="I72" s="35">
        <v>3</v>
      </c>
      <c r="J72" s="36">
        <v>14</v>
      </c>
      <c r="K72" s="37">
        <v>4</v>
      </c>
      <c r="L72" s="36">
        <v>13</v>
      </c>
      <c r="M72" s="37">
        <v>3</v>
      </c>
      <c r="N72" s="36">
        <v>15</v>
      </c>
      <c r="O72" s="37">
        <v>2</v>
      </c>
      <c r="P72" s="36">
        <v>16</v>
      </c>
      <c r="Q72" s="38">
        <v>1</v>
      </c>
      <c r="R72" s="36">
        <v>15</v>
      </c>
      <c r="S72" s="37">
        <v>3</v>
      </c>
      <c r="T72" s="36">
        <v>14</v>
      </c>
      <c r="U72" s="37">
        <v>4</v>
      </c>
      <c r="V72" s="36">
        <v>13</v>
      </c>
      <c r="W72" s="37">
        <v>1</v>
      </c>
      <c r="X72" s="36">
        <v>16</v>
      </c>
      <c r="Y72" s="38">
        <v>2</v>
      </c>
      <c r="Z72" s="48">
        <v>8</v>
      </c>
      <c r="AA72" s="34">
        <v>1</v>
      </c>
      <c r="AB72" s="33">
        <v>8</v>
      </c>
      <c r="AC72" s="34">
        <v>2</v>
      </c>
      <c r="AD72" s="33">
        <v>8</v>
      </c>
      <c r="AE72" s="34">
        <v>3</v>
      </c>
      <c r="AF72" s="33">
        <v>8</v>
      </c>
      <c r="AG72" s="35">
        <v>4</v>
      </c>
      <c r="AH72" s="36">
        <v>15</v>
      </c>
      <c r="AI72" s="37">
        <v>3</v>
      </c>
      <c r="AJ72" s="36">
        <v>14</v>
      </c>
      <c r="AK72" s="37">
        <v>4</v>
      </c>
      <c r="AL72" s="36">
        <v>13</v>
      </c>
      <c r="AM72" s="37">
        <v>1</v>
      </c>
      <c r="AN72" s="36">
        <v>16</v>
      </c>
      <c r="AO72" s="38">
        <v>2</v>
      </c>
    </row>
    <row r="73" spans="1:41" ht="7.5" customHeight="1" x14ac:dyDescent="0.2">
      <c r="A73" s="28"/>
      <c r="B73" s="42"/>
      <c r="C73" s="43"/>
      <c r="D73" s="43"/>
      <c r="E73" s="43"/>
      <c r="F73" s="43"/>
      <c r="G73" s="43"/>
      <c r="H73" s="43"/>
      <c r="I73" s="44"/>
      <c r="J73" s="42"/>
      <c r="K73" s="43"/>
      <c r="L73" s="43"/>
      <c r="M73" s="43"/>
      <c r="N73" s="43"/>
      <c r="O73" s="43"/>
      <c r="P73" s="43"/>
      <c r="Q73" s="44"/>
      <c r="R73" s="42"/>
      <c r="S73" s="43"/>
      <c r="T73" s="43"/>
      <c r="U73" s="43"/>
      <c r="V73" s="43"/>
      <c r="W73" s="43"/>
      <c r="X73" s="43"/>
      <c r="Y73" s="44"/>
      <c r="Z73" s="42"/>
      <c r="AA73" s="43"/>
      <c r="AB73" s="43"/>
      <c r="AC73" s="43"/>
      <c r="AD73" s="43"/>
      <c r="AE73" s="43"/>
      <c r="AF73" s="43"/>
      <c r="AG73" s="44"/>
      <c r="AH73" s="42"/>
      <c r="AI73" s="43"/>
      <c r="AJ73" s="43"/>
      <c r="AK73" s="43"/>
      <c r="AL73" s="43"/>
      <c r="AM73" s="43"/>
      <c r="AN73" s="43"/>
      <c r="AO73" s="44"/>
    </row>
    <row r="74" spans="1:41" ht="15" customHeight="1" x14ac:dyDescent="0.2">
      <c r="A74" s="28" t="s">
        <v>80</v>
      </c>
      <c r="B74" s="49">
        <v>12</v>
      </c>
      <c r="C74" s="40">
        <v>2</v>
      </c>
      <c r="D74" s="39">
        <v>10</v>
      </c>
      <c r="E74" s="40">
        <v>1</v>
      </c>
      <c r="F74" s="39">
        <v>11</v>
      </c>
      <c r="G74" s="40">
        <v>4</v>
      </c>
      <c r="H74" s="39">
        <v>9</v>
      </c>
      <c r="I74" s="41">
        <v>3</v>
      </c>
      <c r="J74" s="31">
        <v>3</v>
      </c>
      <c r="K74" s="30">
        <v>4</v>
      </c>
      <c r="L74" s="31">
        <v>4</v>
      </c>
      <c r="M74" s="30">
        <v>3</v>
      </c>
      <c r="N74" s="31">
        <v>2</v>
      </c>
      <c r="O74" s="30">
        <v>2</v>
      </c>
      <c r="P74" s="31">
        <v>1</v>
      </c>
      <c r="Q74" s="32">
        <v>1</v>
      </c>
      <c r="R74" s="31">
        <v>2</v>
      </c>
      <c r="S74" s="30">
        <v>3</v>
      </c>
      <c r="T74" s="31">
        <v>3</v>
      </c>
      <c r="U74" s="30">
        <v>4</v>
      </c>
      <c r="V74" s="31">
        <v>4</v>
      </c>
      <c r="W74" s="30">
        <v>1</v>
      </c>
      <c r="X74" s="31">
        <v>1</v>
      </c>
      <c r="Y74" s="32">
        <v>2</v>
      </c>
      <c r="Z74" s="49">
        <v>9</v>
      </c>
      <c r="AA74" s="40">
        <v>1</v>
      </c>
      <c r="AB74" s="39">
        <v>9</v>
      </c>
      <c r="AC74" s="40">
        <v>2</v>
      </c>
      <c r="AD74" s="39">
        <v>9</v>
      </c>
      <c r="AE74" s="40">
        <v>3</v>
      </c>
      <c r="AF74" s="39">
        <v>9</v>
      </c>
      <c r="AG74" s="41">
        <v>4</v>
      </c>
      <c r="AH74" s="36">
        <v>15</v>
      </c>
      <c r="AI74" s="37">
        <v>4</v>
      </c>
      <c r="AJ74" s="36">
        <v>16</v>
      </c>
      <c r="AK74" s="37">
        <v>3</v>
      </c>
      <c r="AL74" s="36">
        <v>14</v>
      </c>
      <c r="AM74" s="37">
        <v>2</v>
      </c>
      <c r="AN74" s="36">
        <v>13</v>
      </c>
      <c r="AO74" s="38">
        <v>1</v>
      </c>
    </row>
    <row r="75" spans="1:41" ht="15" customHeight="1" x14ac:dyDescent="0.2">
      <c r="A75" s="28" t="s">
        <v>81</v>
      </c>
      <c r="B75" s="49">
        <v>11</v>
      </c>
      <c r="C75" s="40">
        <v>2</v>
      </c>
      <c r="D75" s="39">
        <v>9</v>
      </c>
      <c r="E75" s="40">
        <v>1</v>
      </c>
      <c r="F75" s="39">
        <v>12</v>
      </c>
      <c r="G75" s="40">
        <v>4</v>
      </c>
      <c r="H75" s="39">
        <v>10</v>
      </c>
      <c r="I75" s="41">
        <v>3</v>
      </c>
      <c r="J75" s="31">
        <v>4</v>
      </c>
      <c r="K75" s="30">
        <v>4</v>
      </c>
      <c r="L75" s="31">
        <v>3</v>
      </c>
      <c r="M75" s="30">
        <v>3</v>
      </c>
      <c r="N75" s="31">
        <v>1</v>
      </c>
      <c r="O75" s="30">
        <v>2</v>
      </c>
      <c r="P75" s="31">
        <v>2</v>
      </c>
      <c r="Q75" s="32">
        <v>1</v>
      </c>
      <c r="R75" s="31">
        <v>1</v>
      </c>
      <c r="S75" s="30">
        <v>3</v>
      </c>
      <c r="T75" s="31">
        <v>4</v>
      </c>
      <c r="U75" s="30">
        <v>4</v>
      </c>
      <c r="V75" s="31">
        <v>3</v>
      </c>
      <c r="W75" s="30">
        <v>1</v>
      </c>
      <c r="X75" s="31">
        <v>2</v>
      </c>
      <c r="Y75" s="32">
        <v>2</v>
      </c>
      <c r="Z75" s="49">
        <v>10</v>
      </c>
      <c r="AA75" s="40">
        <v>1</v>
      </c>
      <c r="AB75" s="39">
        <v>10</v>
      </c>
      <c r="AC75" s="40">
        <v>2</v>
      </c>
      <c r="AD75" s="39">
        <v>10</v>
      </c>
      <c r="AE75" s="40">
        <v>3</v>
      </c>
      <c r="AF75" s="39">
        <v>10</v>
      </c>
      <c r="AG75" s="41">
        <v>4</v>
      </c>
      <c r="AH75" s="36">
        <v>16</v>
      </c>
      <c r="AI75" s="37">
        <v>4</v>
      </c>
      <c r="AJ75" s="36">
        <v>15</v>
      </c>
      <c r="AK75" s="37">
        <v>3</v>
      </c>
      <c r="AL75" s="36">
        <v>13</v>
      </c>
      <c r="AM75" s="37">
        <v>2</v>
      </c>
      <c r="AN75" s="36">
        <v>14</v>
      </c>
      <c r="AO75" s="38">
        <v>1</v>
      </c>
    </row>
    <row r="76" spans="1:41" ht="15" customHeight="1" x14ac:dyDescent="0.2">
      <c r="A76" s="28" t="s">
        <v>82</v>
      </c>
      <c r="B76" s="49">
        <v>10</v>
      </c>
      <c r="C76" s="40">
        <v>2</v>
      </c>
      <c r="D76" s="39">
        <v>12</v>
      </c>
      <c r="E76" s="40">
        <v>1</v>
      </c>
      <c r="F76" s="39">
        <v>9</v>
      </c>
      <c r="G76" s="40">
        <v>4</v>
      </c>
      <c r="H76" s="39">
        <v>11</v>
      </c>
      <c r="I76" s="41">
        <v>3</v>
      </c>
      <c r="J76" s="31">
        <v>1</v>
      </c>
      <c r="K76" s="30">
        <v>4</v>
      </c>
      <c r="L76" s="31">
        <v>2</v>
      </c>
      <c r="M76" s="30">
        <v>3</v>
      </c>
      <c r="N76" s="31">
        <v>4</v>
      </c>
      <c r="O76" s="30">
        <v>2</v>
      </c>
      <c r="P76" s="31">
        <v>3</v>
      </c>
      <c r="Q76" s="32">
        <v>1</v>
      </c>
      <c r="R76" s="31">
        <v>4</v>
      </c>
      <c r="S76" s="30">
        <v>3</v>
      </c>
      <c r="T76" s="31">
        <v>1</v>
      </c>
      <c r="U76" s="30">
        <v>4</v>
      </c>
      <c r="V76" s="31">
        <v>2</v>
      </c>
      <c r="W76" s="30">
        <v>1</v>
      </c>
      <c r="X76" s="31">
        <v>3</v>
      </c>
      <c r="Y76" s="32">
        <v>2</v>
      </c>
      <c r="Z76" s="49">
        <v>11</v>
      </c>
      <c r="AA76" s="40">
        <v>1</v>
      </c>
      <c r="AB76" s="39">
        <v>11</v>
      </c>
      <c r="AC76" s="40">
        <v>2</v>
      </c>
      <c r="AD76" s="39">
        <v>11</v>
      </c>
      <c r="AE76" s="40">
        <v>3</v>
      </c>
      <c r="AF76" s="39">
        <v>11</v>
      </c>
      <c r="AG76" s="41">
        <v>4</v>
      </c>
      <c r="AH76" s="36">
        <v>13</v>
      </c>
      <c r="AI76" s="37">
        <v>4</v>
      </c>
      <c r="AJ76" s="36">
        <v>14</v>
      </c>
      <c r="AK76" s="37">
        <v>3</v>
      </c>
      <c r="AL76" s="36">
        <v>16</v>
      </c>
      <c r="AM76" s="37">
        <v>2</v>
      </c>
      <c r="AN76" s="36">
        <v>15</v>
      </c>
      <c r="AO76" s="38">
        <v>1</v>
      </c>
    </row>
    <row r="77" spans="1:41" ht="15" customHeight="1" x14ac:dyDescent="0.2">
      <c r="A77" s="28" t="s">
        <v>83</v>
      </c>
      <c r="B77" s="49">
        <v>9</v>
      </c>
      <c r="C77" s="40">
        <v>2</v>
      </c>
      <c r="D77" s="39">
        <v>11</v>
      </c>
      <c r="E77" s="40">
        <v>1</v>
      </c>
      <c r="F77" s="39">
        <v>10</v>
      </c>
      <c r="G77" s="40">
        <v>4</v>
      </c>
      <c r="H77" s="39">
        <v>12</v>
      </c>
      <c r="I77" s="41">
        <v>3</v>
      </c>
      <c r="J77" s="31">
        <v>2</v>
      </c>
      <c r="K77" s="30">
        <v>4</v>
      </c>
      <c r="L77" s="31">
        <v>1</v>
      </c>
      <c r="M77" s="30">
        <v>3</v>
      </c>
      <c r="N77" s="31">
        <v>3</v>
      </c>
      <c r="O77" s="30">
        <v>2</v>
      </c>
      <c r="P77" s="31">
        <v>4</v>
      </c>
      <c r="Q77" s="32">
        <v>1</v>
      </c>
      <c r="R77" s="31">
        <v>3</v>
      </c>
      <c r="S77" s="30">
        <v>3</v>
      </c>
      <c r="T77" s="31">
        <v>2</v>
      </c>
      <c r="U77" s="30">
        <v>4</v>
      </c>
      <c r="V77" s="31">
        <v>1</v>
      </c>
      <c r="W77" s="30">
        <v>1</v>
      </c>
      <c r="X77" s="31">
        <v>4</v>
      </c>
      <c r="Y77" s="32">
        <v>2</v>
      </c>
      <c r="Z77" s="49">
        <v>12</v>
      </c>
      <c r="AA77" s="40">
        <v>1</v>
      </c>
      <c r="AB77" s="39">
        <v>12</v>
      </c>
      <c r="AC77" s="40">
        <v>2</v>
      </c>
      <c r="AD77" s="39">
        <v>12</v>
      </c>
      <c r="AE77" s="40">
        <v>3</v>
      </c>
      <c r="AF77" s="39">
        <v>12</v>
      </c>
      <c r="AG77" s="41">
        <v>4</v>
      </c>
      <c r="AH77" s="36">
        <v>14</v>
      </c>
      <c r="AI77" s="37">
        <v>4</v>
      </c>
      <c r="AJ77" s="36">
        <v>13</v>
      </c>
      <c r="AK77" s="37">
        <v>3</v>
      </c>
      <c r="AL77" s="36">
        <v>15</v>
      </c>
      <c r="AM77" s="37">
        <v>2</v>
      </c>
      <c r="AN77" s="36">
        <v>16</v>
      </c>
      <c r="AO77" s="38">
        <v>1</v>
      </c>
    </row>
    <row r="78" spans="1:41" ht="7.5" customHeight="1" x14ac:dyDescent="0.2">
      <c r="A78" s="28"/>
      <c r="B78" s="42"/>
      <c r="C78" s="43"/>
      <c r="D78" s="43"/>
      <c r="E78" s="43"/>
      <c r="F78" s="43"/>
      <c r="G78" s="43"/>
      <c r="H78" s="43"/>
      <c r="I78" s="44"/>
      <c r="J78" s="42"/>
      <c r="K78" s="43"/>
      <c r="L78" s="43"/>
      <c r="M78" s="43"/>
      <c r="N78" s="43"/>
      <c r="O78" s="43"/>
      <c r="P78" s="43"/>
      <c r="Q78" s="44"/>
      <c r="R78" s="42"/>
      <c r="S78" s="43"/>
      <c r="T78" s="43"/>
      <c r="U78" s="43"/>
      <c r="V78" s="43"/>
      <c r="W78" s="43"/>
      <c r="X78" s="43"/>
      <c r="Y78" s="44"/>
      <c r="Z78" s="42"/>
      <c r="AA78" s="43"/>
      <c r="AB78" s="43"/>
      <c r="AC78" s="43"/>
      <c r="AD78" s="43"/>
      <c r="AE78" s="43"/>
      <c r="AF78" s="43"/>
      <c r="AG78" s="44"/>
      <c r="AH78" s="42"/>
      <c r="AI78" s="43"/>
      <c r="AJ78" s="43"/>
      <c r="AK78" s="43"/>
      <c r="AL78" s="43"/>
      <c r="AM78" s="43"/>
      <c r="AN78" s="43"/>
      <c r="AO78" s="44"/>
    </row>
    <row r="79" spans="1:41" ht="15" customHeight="1" x14ac:dyDescent="0.2">
      <c r="A79" s="28" t="s">
        <v>84</v>
      </c>
      <c r="B79" s="50">
        <v>16</v>
      </c>
      <c r="C79" s="37">
        <v>2</v>
      </c>
      <c r="D79" s="36">
        <v>14</v>
      </c>
      <c r="E79" s="37">
        <v>1</v>
      </c>
      <c r="F79" s="36">
        <v>15</v>
      </c>
      <c r="G79" s="37">
        <v>4</v>
      </c>
      <c r="H79" s="36">
        <v>13</v>
      </c>
      <c r="I79" s="38">
        <v>3</v>
      </c>
      <c r="J79" s="33">
        <v>7</v>
      </c>
      <c r="K79" s="34">
        <v>4</v>
      </c>
      <c r="L79" s="33">
        <v>8</v>
      </c>
      <c r="M79" s="34">
        <v>3</v>
      </c>
      <c r="N79" s="33">
        <v>6</v>
      </c>
      <c r="O79" s="34">
        <v>2</v>
      </c>
      <c r="P79" s="33">
        <v>5</v>
      </c>
      <c r="Q79" s="35">
        <v>1</v>
      </c>
      <c r="R79" s="33">
        <v>6</v>
      </c>
      <c r="S79" s="34">
        <v>3</v>
      </c>
      <c r="T79" s="33">
        <v>7</v>
      </c>
      <c r="U79" s="34">
        <v>4</v>
      </c>
      <c r="V79" s="33">
        <v>8</v>
      </c>
      <c r="W79" s="34">
        <v>1</v>
      </c>
      <c r="X79" s="33">
        <v>5</v>
      </c>
      <c r="Y79" s="35">
        <v>2</v>
      </c>
      <c r="Z79" s="50">
        <v>13</v>
      </c>
      <c r="AA79" s="37">
        <v>1</v>
      </c>
      <c r="AB79" s="36">
        <v>13</v>
      </c>
      <c r="AC79" s="37">
        <v>2</v>
      </c>
      <c r="AD79" s="36">
        <v>13</v>
      </c>
      <c r="AE79" s="37">
        <v>3</v>
      </c>
      <c r="AF79" s="36">
        <v>13</v>
      </c>
      <c r="AG79" s="38">
        <v>4</v>
      </c>
      <c r="AH79" s="36">
        <v>16</v>
      </c>
      <c r="AI79" s="37">
        <v>2</v>
      </c>
      <c r="AJ79" s="36">
        <v>14</v>
      </c>
      <c r="AK79" s="37">
        <v>1</v>
      </c>
      <c r="AL79" s="36">
        <v>15</v>
      </c>
      <c r="AM79" s="37">
        <v>4</v>
      </c>
      <c r="AN79" s="36">
        <v>13</v>
      </c>
      <c r="AO79" s="38">
        <v>3</v>
      </c>
    </row>
    <row r="80" spans="1:41" ht="15" customHeight="1" x14ac:dyDescent="0.2">
      <c r="A80" s="28" t="s">
        <v>85</v>
      </c>
      <c r="B80" s="50">
        <v>15</v>
      </c>
      <c r="C80" s="37">
        <v>2</v>
      </c>
      <c r="D80" s="36">
        <v>13</v>
      </c>
      <c r="E80" s="37">
        <v>1</v>
      </c>
      <c r="F80" s="36">
        <v>16</v>
      </c>
      <c r="G80" s="37">
        <v>4</v>
      </c>
      <c r="H80" s="36">
        <v>14</v>
      </c>
      <c r="I80" s="38">
        <v>3</v>
      </c>
      <c r="J80" s="33">
        <v>8</v>
      </c>
      <c r="K80" s="34">
        <v>4</v>
      </c>
      <c r="L80" s="33">
        <v>7</v>
      </c>
      <c r="M80" s="34">
        <v>3</v>
      </c>
      <c r="N80" s="33">
        <v>5</v>
      </c>
      <c r="O80" s="34">
        <v>2</v>
      </c>
      <c r="P80" s="33">
        <v>6</v>
      </c>
      <c r="Q80" s="35">
        <v>1</v>
      </c>
      <c r="R80" s="33">
        <v>5</v>
      </c>
      <c r="S80" s="34">
        <v>3</v>
      </c>
      <c r="T80" s="33">
        <v>8</v>
      </c>
      <c r="U80" s="34">
        <v>4</v>
      </c>
      <c r="V80" s="33">
        <v>7</v>
      </c>
      <c r="W80" s="34">
        <v>1</v>
      </c>
      <c r="X80" s="33">
        <v>6</v>
      </c>
      <c r="Y80" s="35">
        <v>2</v>
      </c>
      <c r="Z80" s="50">
        <v>14</v>
      </c>
      <c r="AA80" s="37">
        <v>1</v>
      </c>
      <c r="AB80" s="36">
        <v>14</v>
      </c>
      <c r="AC80" s="37">
        <v>2</v>
      </c>
      <c r="AD80" s="36">
        <v>14</v>
      </c>
      <c r="AE80" s="37">
        <v>3</v>
      </c>
      <c r="AF80" s="36">
        <v>14</v>
      </c>
      <c r="AG80" s="38">
        <v>4</v>
      </c>
      <c r="AH80" s="36">
        <v>15</v>
      </c>
      <c r="AI80" s="37">
        <v>2</v>
      </c>
      <c r="AJ80" s="36">
        <v>13</v>
      </c>
      <c r="AK80" s="37">
        <v>1</v>
      </c>
      <c r="AL80" s="36">
        <v>16</v>
      </c>
      <c r="AM80" s="37">
        <v>4</v>
      </c>
      <c r="AN80" s="36">
        <v>14</v>
      </c>
      <c r="AO80" s="38">
        <v>3</v>
      </c>
    </row>
    <row r="81" spans="1:41" ht="15" customHeight="1" x14ac:dyDescent="0.2">
      <c r="A81" s="28" t="s">
        <v>86</v>
      </c>
      <c r="B81" s="50">
        <v>14</v>
      </c>
      <c r="C81" s="37">
        <v>2</v>
      </c>
      <c r="D81" s="36">
        <v>16</v>
      </c>
      <c r="E81" s="37">
        <v>1</v>
      </c>
      <c r="F81" s="36">
        <v>13</v>
      </c>
      <c r="G81" s="37">
        <v>4</v>
      </c>
      <c r="H81" s="36">
        <v>15</v>
      </c>
      <c r="I81" s="38">
        <v>3</v>
      </c>
      <c r="J81" s="33">
        <v>5</v>
      </c>
      <c r="K81" s="34">
        <v>4</v>
      </c>
      <c r="L81" s="33">
        <v>6</v>
      </c>
      <c r="M81" s="34">
        <v>3</v>
      </c>
      <c r="N81" s="33">
        <v>8</v>
      </c>
      <c r="O81" s="34">
        <v>2</v>
      </c>
      <c r="P81" s="33">
        <v>7</v>
      </c>
      <c r="Q81" s="35">
        <v>1</v>
      </c>
      <c r="R81" s="33">
        <v>8</v>
      </c>
      <c r="S81" s="34">
        <v>3</v>
      </c>
      <c r="T81" s="33">
        <v>5</v>
      </c>
      <c r="U81" s="34">
        <v>4</v>
      </c>
      <c r="V81" s="33">
        <v>6</v>
      </c>
      <c r="W81" s="34">
        <v>1</v>
      </c>
      <c r="X81" s="33">
        <v>7</v>
      </c>
      <c r="Y81" s="35">
        <v>2</v>
      </c>
      <c r="Z81" s="50">
        <v>15</v>
      </c>
      <c r="AA81" s="37">
        <v>1</v>
      </c>
      <c r="AB81" s="36">
        <v>15</v>
      </c>
      <c r="AC81" s="37">
        <v>2</v>
      </c>
      <c r="AD81" s="36">
        <v>15</v>
      </c>
      <c r="AE81" s="37">
        <v>3</v>
      </c>
      <c r="AF81" s="36">
        <v>15</v>
      </c>
      <c r="AG81" s="38">
        <v>4</v>
      </c>
      <c r="AH81" s="36">
        <v>14</v>
      </c>
      <c r="AI81" s="37">
        <v>2</v>
      </c>
      <c r="AJ81" s="36">
        <v>16</v>
      </c>
      <c r="AK81" s="37">
        <v>1</v>
      </c>
      <c r="AL81" s="36">
        <v>13</v>
      </c>
      <c r="AM81" s="37">
        <v>4</v>
      </c>
      <c r="AN81" s="36">
        <v>15</v>
      </c>
      <c r="AO81" s="38">
        <v>3</v>
      </c>
    </row>
    <row r="82" spans="1:41" ht="15" customHeight="1" thickBot="1" x14ac:dyDescent="0.25">
      <c r="A82" s="51" t="s">
        <v>87</v>
      </c>
      <c r="B82" s="52">
        <v>13</v>
      </c>
      <c r="C82" s="53">
        <v>2</v>
      </c>
      <c r="D82" s="54">
        <v>15</v>
      </c>
      <c r="E82" s="53">
        <v>1</v>
      </c>
      <c r="F82" s="54">
        <v>14</v>
      </c>
      <c r="G82" s="53">
        <v>4</v>
      </c>
      <c r="H82" s="54">
        <v>16</v>
      </c>
      <c r="I82" s="55">
        <v>3</v>
      </c>
      <c r="J82" s="62">
        <v>6</v>
      </c>
      <c r="K82" s="63">
        <v>4</v>
      </c>
      <c r="L82" s="62">
        <v>5</v>
      </c>
      <c r="M82" s="63">
        <v>3</v>
      </c>
      <c r="N82" s="62">
        <v>7</v>
      </c>
      <c r="O82" s="63">
        <v>2</v>
      </c>
      <c r="P82" s="62">
        <v>8</v>
      </c>
      <c r="Q82" s="64">
        <v>1</v>
      </c>
      <c r="R82" s="62">
        <v>7</v>
      </c>
      <c r="S82" s="63">
        <v>3</v>
      </c>
      <c r="T82" s="62">
        <v>6</v>
      </c>
      <c r="U82" s="63">
        <v>4</v>
      </c>
      <c r="V82" s="62">
        <v>5</v>
      </c>
      <c r="W82" s="63">
        <v>1</v>
      </c>
      <c r="X82" s="62">
        <v>8</v>
      </c>
      <c r="Y82" s="64">
        <v>2</v>
      </c>
      <c r="Z82" s="52">
        <v>16</v>
      </c>
      <c r="AA82" s="53">
        <v>1</v>
      </c>
      <c r="AB82" s="54">
        <v>16</v>
      </c>
      <c r="AC82" s="53">
        <v>2</v>
      </c>
      <c r="AD82" s="54">
        <v>16</v>
      </c>
      <c r="AE82" s="53">
        <v>3</v>
      </c>
      <c r="AF82" s="54">
        <v>16</v>
      </c>
      <c r="AG82" s="55">
        <v>4</v>
      </c>
      <c r="AH82" s="54">
        <v>13</v>
      </c>
      <c r="AI82" s="53">
        <v>2</v>
      </c>
      <c r="AJ82" s="54">
        <v>15</v>
      </c>
      <c r="AK82" s="53">
        <v>1</v>
      </c>
      <c r="AL82" s="54">
        <v>14</v>
      </c>
      <c r="AM82" s="53">
        <v>4</v>
      </c>
      <c r="AN82" s="54">
        <v>16</v>
      </c>
      <c r="AO82" s="55">
        <v>3</v>
      </c>
    </row>
    <row r="84" spans="1:41" x14ac:dyDescent="0.2">
      <c r="A84" s="67" t="s">
        <v>88</v>
      </c>
      <c r="B84" s="68">
        <f t="shared" ref="B84:AO84" si="0">SUM(B4:B82)</f>
        <v>544</v>
      </c>
      <c r="C84" s="68">
        <f t="shared" si="0"/>
        <v>160</v>
      </c>
      <c r="D84" s="68">
        <f t="shared" si="0"/>
        <v>544</v>
      </c>
      <c r="E84" s="68">
        <f t="shared" si="0"/>
        <v>160</v>
      </c>
      <c r="F84" s="68">
        <f t="shared" si="0"/>
        <v>544</v>
      </c>
      <c r="G84" s="68">
        <f t="shared" si="0"/>
        <v>160</v>
      </c>
      <c r="H84" s="68">
        <f t="shared" si="0"/>
        <v>554</v>
      </c>
      <c r="I84" s="68">
        <f t="shared" si="0"/>
        <v>160</v>
      </c>
      <c r="J84" s="68">
        <f t="shared" si="0"/>
        <v>544</v>
      </c>
      <c r="K84" s="68">
        <f t="shared" si="0"/>
        <v>160</v>
      </c>
      <c r="L84" s="68">
        <f t="shared" si="0"/>
        <v>544</v>
      </c>
      <c r="M84" s="68">
        <f t="shared" si="0"/>
        <v>160</v>
      </c>
      <c r="N84" s="68">
        <f t="shared" si="0"/>
        <v>544</v>
      </c>
      <c r="O84" s="68">
        <f t="shared" si="0"/>
        <v>160</v>
      </c>
      <c r="P84" s="68">
        <f t="shared" si="0"/>
        <v>554</v>
      </c>
      <c r="Q84" s="68">
        <f t="shared" si="0"/>
        <v>160</v>
      </c>
      <c r="R84" s="68">
        <f t="shared" si="0"/>
        <v>544</v>
      </c>
      <c r="S84" s="68">
        <f t="shared" si="0"/>
        <v>160</v>
      </c>
      <c r="T84" s="68">
        <f t="shared" si="0"/>
        <v>544</v>
      </c>
      <c r="U84" s="68">
        <f t="shared" si="0"/>
        <v>160</v>
      </c>
      <c r="V84" s="68">
        <f t="shared" si="0"/>
        <v>544</v>
      </c>
      <c r="W84" s="68">
        <f t="shared" si="0"/>
        <v>160</v>
      </c>
      <c r="X84" s="68">
        <f t="shared" si="0"/>
        <v>554</v>
      </c>
      <c r="Y84" s="68">
        <f t="shared" si="0"/>
        <v>160</v>
      </c>
      <c r="Z84" s="68">
        <f t="shared" si="0"/>
        <v>544</v>
      </c>
      <c r="AA84" s="68">
        <f t="shared" si="0"/>
        <v>160</v>
      </c>
      <c r="AB84" s="68">
        <f t="shared" si="0"/>
        <v>544</v>
      </c>
      <c r="AC84" s="68">
        <f t="shared" si="0"/>
        <v>160</v>
      </c>
      <c r="AD84" s="68">
        <f t="shared" si="0"/>
        <v>544</v>
      </c>
      <c r="AE84" s="68">
        <f t="shared" si="0"/>
        <v>163</v>
      </c>
      <c r="AF84" s="68">
        <f t="shared" si="0"/>
        <v>554</v>
      </c>
      <c r="AG84" s="68">
        <f t="shared" si="0"/>
        <v>160</v>
      </c>
      <c r="AH84" s="68">
        <f t="shared" si="0"/>
        <v>544</v>
      </c>
      <c r="AI84" s="68">
        <f t="shared" si="0"/>
        <v>160</v>
      </c>
      <c r="AJ84" s="68">
        <f t="shared" si="0"/>
        <v>544</v>
      </c>
      <c r="AK84" s="68">
        <f t="shared" si="0"/>
        <v>160</v>
      </c>
      <c r="AL84" s="68">
        <f t="shared" si="0"/>
        <v>544</v>
      </c>
      <c r="AM84" s="68">
        <f t="shared" si="0"/>
        <v>160</v>
      </c>
      <c r="AN84" s="68">
        <f t="shared" si="0"/>
        <v>544</v>
      </c>
      <c r="AO84" s="68">
        <f t="shared" si="0"/>
        <v>160</v>
      </c>
    </row>
  </sheetData>
  <sheetProtection sheet="1" objects="1" scenarios="1"/>
  <phoneticPr fontId="0" type="noConversion"/>
  <pageMargins left="0.59055118110236227" right="0.19685039370078741" top="0.39370078740157483" bottom="0.19685039370078741" header="0.51181102362204722" footer="0.51181102362204722"/>
  <pageSetup paperSize="9" fitToHeight="0"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tabColor theme="9"/>
  </sheetPr>
  <dimension ref="A1:AB464"/>
  <sheetViews>
    <sheetView showZeros="0" zoomScale="70" zoomScaleNormal="70" workbookViewId="0">
      <selection activeCell="B1" sqref="B1:I1"/>
    </sheetView>
  </sheetViews>
  <sheetFormatPr baseColWidth="10" defaultRowHeight="18" customHeight="1" x14ac:dyDescent="0.2"/>
  <cols>
    <col min="1" max="1" width="5.7109375" style="5" customWidth="1"/>
    <col min="2" max="2" width="4.7109375" style="5" customWidth="1"/>
    <col min="3" max="3" width="3.85546875" style="5" customWidth="1"/>
    <col min="4" max="4" width="8.7109375" style="5" customWidth="1"/>
    <col min="5" max="6" width="4.7109375" style="5" customWidth="1"/>
    <col min="7" max="7" width="5.7109375" style="5" customWidth="1"/>
    <col min="8" max="12" width="4.7109375" style="5" customWidth="1"/>
    <col min="13" max="13" width="5.7109375" style="156" customWidth="1"/>
    <col min="14" max="14" width="1.7109375" style="151" customWidth="1"/>
    <col min="15" max="16" width="5.7109375" style="5" customWidth="1"/>
    <col min="17" max="17" width="4.7109375" style="5" customWidth="1"/>
    <col min="18" max="18" width="3.85546875" style="5" customWidth="1"/>
    <col min="19" max="19" width="8.7109375" style="5" customWidth="1"/>
    <col min="20" max="21" width="4.7109375" style="5" customWidth="1"/>
    <col min="22" max="22" width="5.7109375" style="5" customWidth="1"/>
    <col min="23" max="27" width="4.7109375" style="5" customWidth="1"/>
    <col min="28" max="28" width="5.7109375" style="162" customWidth="1"/>
    <col min="29" max="16384" width="11.42578125" style="5"/>
  </cols>
  <sheetData>
    <row r="1" spans="1:28" ht="24" customHeight="1" thickBot="1" x14ac:dyDescent="0.25">
      <c r="A1" s="81"/>
      <c r="B1" s="267" t="str">
        <f>VORNE_10S!B1</f>
        <v xml:space="preserve">  2-Serien Liga</v>
      </c>
      <c r="C1" s="267"/>
      <c r="D1" s="267"/>
      <c r="E1" s="267"/>
      <c r="F1" s="267"/>
      <c r="G1" s="267"/>
      <c r="H1" s="267"/>
      <c r="I1" s="267"/>
      <c r="J1" s="268">
        <f>VORNE_10S!J1</f>
        <v>2023</v>
      </c>
      <c r="K1" s="268"/>
      <c r="L1" s="268"/>
      <c r="M1" s="160">
        <f>VORNE_10S!L1</f>
        <v>0</v>
      </c>
      <c r="N1" s="80" t="str">
        <f>VORNE_10S!M1</f>
        <v>A</v>
      </c>
      <c r="O1" s="69">
        <f>VORNE_10S!O1</f>
        <v>2</v>
      </c>
      <c r="P1" s="81"/>
      <c r="Q1" s="267" t="str">
        <f>$B$1</f>
        <v xml:space="preserve">  2-Serien Liga</v>
      </c>
      <c r="R1" s="267"/>
      <c r="S1" s="267"/>
      <c r="T1" s="267"/>
      <c r="U1" s="267"/>
      <c r="V1" s="267"/>
      <c r="W1" s="267"/>
      <c r="X1" s="267"/>
      <c r="Y1" s="268">
        <f>$J$1</f>
        <v>2023</v>
      </c>
      <c r="Z1" s="268"/>
      <c r="AA1" s="268"/>
    </row>
    <row r="2" spans="1:28" ht="18" customHeight="1" thickBot="1" x14ac:dyDescent="0.3">
      <c r="A2" s="82" t="s">
        <v>90</v>
      </c>
      <c r="B2" s="83"/>
      <c r="C2" s="83"/>
      <c r="D2" s="84" t="str">
        <f>N1&amp;O1</f>
        <v>A2</v>
      </c>
      <c r="E2" s="84" t="s">
        <v>91</v>
      </c>
      <c r="F2" s="83"/>
      <c r="G2" s="254"/>
      <c r="H2" s="254"/>
      <c r="I2" s="254"/>
      <c r="J2" s="254"/>
      <c r="K2" s="254"/>
      <c r="L2" s="257"/>
      <c r="N2" s="85"/>
      <c r="O2" s="86"/>
      <c r="P2" s="82" t="s">
        <v>90</v>
      </c>
      <c r="Q2" s="83"/>
      <c r="R2" s="83"/>
      <c r="S2" s="84" t="str">
        <f>N1&amp;O1-1</f>
        <v>A1</v>
      </c>
      <c r="T2" s="84" t="s">
        <v>91</v>
      </c>
      <c r="U2" s="83"/>
      <c r="V2" s="254"/>
      <c r="W2" s="254"/>
      <c r="X2" s="254"/>
      <c r="Y2" s="254"/>
      <c r="Z2" s="254"/>
      <c r="AA2" s="257"/>
    </row>
    <row r="3" spans="1:28" ht="18" customHeight="1" thickBot="1" x14ac:dyDescent="0.25">
      <c r="A3" s="87" t="s">
        <v>92</v>
      </c>
      <c r="B3" s="88" t="s">
        <v>93</v>
      </c>
      <c r="C3" s="88" t="s">
        <v>23</v>
      </c>
      <c r="D3" s="88" t="s">
        <v>94</v>
      </c>
      <c r="E3" s="88" t="s">
        <v>95</v>
      </c>
      <c r="F3" s="88" t="s">
        <v>96</v>
      </c>
      <c r="G3" s="89" t="s">
        <v>97</v>
      </c>
      <c r="H3" s="263" t="s">
        <v>98</v>
      </c>
      <c r="I3" s="264"/>
      <c r="J3" s="264"/>
      <c r="K3" s="264"/>
      <c r="L3" s="265"/>
      <c r="N3" s="85"/>
      <c r="O3" s="86"/>
      <c r="P3" s="87" t="s">
        <v>92</v>
      </c>
      <c r="Q3" s="88" t="s">
        <v>93</v>
      </c>
      <c r="R3" s="88" t="s">
        <v>23</v>
      </c>
      <c r="S3" s="88" t="s">
        <v>94</v>
      </c>
      <c r="T3" s="88" t="s">
        <v>95</v>
      </c>
      <c r="U3" s="88" t="s">
        <v>96</v>
      </c>
      <c r="V3" s="89" t="s">
        <v>97</v>
      </c>
      <c r="W3" s="263" t="s">
        <v>98</v>
      </c>
      <c r="X3" s="264"/>
      <c r="Y3" s="264"/>
      <c r="Z3" s="264"/>
      <c r="AA3" s="265"/>
    </row>
    <row r="4" spans="1:28" ht="21.75" customHeight="1" thickBot="1" x14ac:dyDescent="0.25">
      <c r="A4" s="266" t="s">
        <v>115</v>
      </c>
      <c r="B4" s="255"/>
      <c r="C4" s="259"/>
      <c r="D4" s="90" t="s">
        <v>100</v>
      </c>
      <c r="E4" s="90"/>
      <c r="F4" s="91"/>
      <c r="G4" s="92" t="s">
        <v>100</v>
      </c>
      <c r="H4" s="87"/>
      <c r="I4" s="90"/>
      <c r="J4" s="90"/>
      <c r="K4" s="90"/>
      <c r="L4" s="92"/>
      <c r="M4" s="156" t="s">
        <v>138</v>
      </c>
      <c r="N4" s="93"/>
      <c r="O4" s="94"/>
      <c r="P4" s="266" t="s">
        <v>115</v>
      </c>
      <c r="Q4" s="255"/>
      <c r="R4" s="259"/>
      <c r="S4" s="90" t="s">
        <v>100</v>
      </c>
      <c r="T4" s="90"/>
      <c r="U4" s="91"/>
      <c r="V4" s="92" t="s">
        <v>100</v>
      </c>
      <c r="W4" s="87"/>
      <c r="X4" s="90"/>
      <c r="Y4" s="90"/>
      <c r="Z4" s="90"/>
      <c r="AA4" s="92"/>
      <c r="AB4" s="156" t="s">
        <v>138</v>
      </c>
    </row>
    <row r="5" spans="1:28" ht="21.75" customHeight="1" x14ac:dyDescent="0.2">
      <c r="A5" s="70" t="s">
        <v>110</v>
      </c>
      <c r="B5" s="71">
        <f>VLOOKUP(D2,'Tischplan_16er_1.-5.'!$4:$100,26)</f>
        <v>9</v>
      </c>
      <c r="C5" s="71">
        <f>VLOOKUP(D2,'Tischplan_16er_1.-5.'!$4:$100,27)</f>
        <v>3</v>
      </c>
      <c r="D5" s="95"/>
      <c r="E5" s="95"/>
      <c r="F5" s="96"/>
      <c r="G5" s="97"/>
      <c r="H5" s="98"/>
      <c r="I5" s="95"/>
      <c r="J5" s="95"/>
      <c r="K5" s="95"/>
      <c r="L5" s="97"/>
      <c r="M5" s="157"/>
      <c r="N5" s="93"/>
      <c r="O5" s="94"/>
      <c r="P5" s="70" t="s">
        <v>110</v>
      </c>
      <c r="Q5" s="71">
        <f>VLOOKUP(S2,'Tischplan_16er_1.-5.'!$4:186,26)</f>
        <v>10</v>
      </c>
      <c r="R5" s="71">
        <f>VLOOKUP(S2,'Tischplan_16er_1.-5.'!$4:186,27)</f>
        <v>3</v>
      </c>
      <c r="S5" s="95"/>
      <c r="T5" s="95"/>
      <c r="U5" s="96"/>
      <c r="V5" s="97"/>
      <c r="W5" s="98"/>
      <c r="X5" s="95"/>
      <c r="Y5" s="95"/>
      <c r="Z5" s="95"/>
      <c r="AA5" s="97"/>
      <c r="AB5" s="157"/>
    </row>
    <row r="6" spans="1:28" ht="21.75" customHeight="1" thickBot="1" x14ac:dyDescent="0.25">
      <c r="A6" s="72" t="s">
        <v>111</v>
      </c>
      <c r="B6" s="73">
        <f>VLOOKUP(D2,'Tischplan_16er_1.-5.'!$4:$100,28)</f>
        <v>12</v>
      </c>
      <c r="C6" s="73">
        <f>VLOOKUP(D2,'Tischplan_16er_1.-5.'!$4:$100,29)</f>
        <v>4</v>
      </c>
      <c r="D6" s="99"/>
      <c r="E6" s="99"/>
      <c r="F6" s="100"/>
      <c r="G6" s="101"/>
      <c r="H6" s="102"/>
      <c r="I6" s="99"/>
      <c r="J6" s="99"/>
      <c r="K6" s="99"/>
      <c r="L6" s="101"/>
      <c r="M6" s="157"/>
      <c r="N6" s="93"/>
      <c r="O6" s="94"/>
      <c r="P6" s="72" t="s">
        <v>111</v>
      </c>
      <c r="Q6" s="73">
        <f>VLOOKUP(S2,'Tischplan_16er_1.-5.'!$4:186,28)</f>
        <v>11</v>
      </c>
      <c r="R6" s="73">
        <f>VLOOKUP(S2,'Tischplan_16er_1.-5.'!$4:186,29)</f>
        <v>4</v>
      </c>
      <c r="S6" s="99"/>
      <c r="T6" s="99"/>
      <c r="U6" s="100"/>
      <c r="V6" s="101"/>
      <c r="W6" s="102"/>
      <c r="X6" s="99"/>
      <c r="Y6" s="99"/>
      <c r="Z6" s="99"/>
      <c r="AA6" s="101"/>
      <c r="AB6" s="157"/>
    </row>
    <row r="7" spans="1:28" ht="21.75" customHeight="1" thickBot="1" x14ac:dyDescent="0.25">
      <c r="A7" s="103" t="s">
        <v>116</v>
      </c>
      <c r="B7" s="90"/>
      <c r="C7" s="90"/>
      <c r="D7" s="90"/>
      <c r="E7" s="90"/>
      <c r="F7" s="91"/>
      <c r="G7" s="92"/>
      <c r="H7" s="87"/>
      <c r="I7" s="90"/>
      <c r="J7" s="90"/>
      <c r="K7" s="90"/>
      <c r="L7" s="92"/>
      <c r="N7" s="104"/>
      <c r="O7" s="86"/>
      <c r="P7" s="103" t="s">
        <v>116</v>
      </c>
      <c r="Q7" s="90"/>
      <c r="R7" s="90"/>
      <c r="S7" s="90"/>
      <c r="T7" s="90"/>
      <c r="U7" s="91"/>
      <c r="V7" s="92"/>
      <c r="W7" s="87"/>
      <c r="X7" s="90"/>
      <c r="Y7" s="90"/>
      <c r="Z7" s="90"/>
      <c r="AA7" s="92"/>
      <c r="AB7" s="156"/>
    </row>
    <row r="8" spans="1:28" ht="21.75" customHeight="1" thickBot="1" x14ac:dyDescent="0.25">
      <c r="A8" s="266" t="s">
        <v>117</v>
      </c>
      <c r="B8" s="255"/>
      <c r="C8" s="259"/>
      <c r="D8" s="90" t="s">
        <v>100</v>
      </c>
      <c r="E8" s="90"/>
      <c r="F8" s="91"/>
      <c r="G8" s="92" t="s">
        <v>100</v>
      </c>
      <c r="H8" s="87"/>
      <c r="I8" s="90"/>
      <c r="J8" s="90"/>
      <c r="K8" s="90"/>
      <c r="L8" s="92"/>
      <c r="N8" s="104"/>
      <c r="O8" s="86"/>
      <c r="P8" s="266" t="s">
        <v>117</v>
      </c>
      <c r="Q8" s="255"/>
      <c r="R8" s="259"/>
      <c r="S8" s="90" t="s">
        <v>100</v>
      </c>
      <c r="T8" s="90"/>
      <c r="U8" s="91"/>
      <c r="V8" s="92" t="s">
        <v>100</v>
      </c>
      <c r="W8" s="87"/>
      <c r="X8" s="90"/>
      <c r="Y8" s="90"/>
      <c r="Z8" s="90"/>
      <c r="AA8" s="92"/>
      <c r="AB8" s="156"/>
    </row>
    <row r="9" spans="1:28" ht="18" customHeight="1" thickBot="1" x14ac:dyDescent="0.3">
      <c r="A9" s="82" t="s">
        <v>90</v>
      </c>
      <c r="B9" s="83"/>
      <c r="C9" s="83"/>
      <c r="D9" s="84" t="str">
        <f>D2</f>
        <v>A2</v>
      </c>
      <c r="E9" s="84" t="s">
        <v>91</v>
      </c>
      <c r="F9" s="83"/>
      <c r="G9" s="254"/>
      <c r="H9" s="255"/>
      <c r="I9" s="255"/>
      <c r="J9" s="255"/>
      <c r="K9" s="255"/>
      <c r="L9" s="256"/>
      <c r="M9" s="156" t="s">
        <v>138</v>
      </c>
      <c r="N9" s="104"/>
      <c r="O9" s="86"/>
      <c r="P9" s="82" t="s">
        <v>90</v>
      </c>
      <c r="Q9" s="83"/>
      <c r="R9" s="83"/>
      <c r="S9" s="84" t="str">
        <f>S2</f>
        <v>A1</v>
      </c>
      <c r="T9" s="84" t="s">
        <v>91</v>
      </c>
      <c r="U9" s="83"/>
      <c r="V9" s="254"/>
      <c r="W9" s="254"/>
      <c r="X9" s="254"/>
      <c r="Y9" s="254"/>
      <c r="Z9" s="254"/>
      <c r="AA9" s="257"/>
      <c r="AB9" s="156" t="s">
        <v>138</v>
      </c>
    </row>
    <row r="10" spans="1:28" ht="21.75" customHeight="1" x14ac:dyDescent="0.2">
      <c r="A10" s="70" t="s">
        <v>112</v>
      </c>
      <c r="B10" s="71">
        <f>VLOOKUP(D2,'Tischplan_16er_1.-5.'!$4:$100,34)</f>
        <v>2</v>
      </c>
      <c r="C10" s="71">
        <f>VLOOKUP(D2,'Tischplan_16er_1.-5.'!$4:$100,35)</f>
        <v>1</v>
      </c>
      <c r="D10" s="95"/>
      <c r="E10" s="95"/>
      <c r="F10" s="96"/>
      <c r="G10" s="97"/>
      <c r="H10" s="98"/>
      <c r="I10" s="95"/>
      <c r="J10" s="95"/>
      <c r="K10" s="95"/>
      <c r="L10" s="97"/>
      <c r="M10" s="157"/>
      <c r="N10" s="104"/>
      <c r="O10" s="86"/>
      <c r="P10" s="70" t="s">
        <v>112</v>
      </c>
      <c r="Q10" s="71">
        <f>VLOOKUP(S2,'Tischplan_16er_1.-5.'!$4:$100,34)</f>
        <v>1</v>
      </c>
      <c r="R10" s="71">
        <f>VLOOKUP(S2,'Tischplan_16er_1.-5.'!$4:$100,35)</f>
        <v>1</v>
      </c>
      <c r="S10" s="95"/>
      <c r="T10" s="95"/>
      <c r="U10" s="96"/>
      <c r="V10" s="97"/>
      <c r="W10" s="98"/>
      <c r="X10" s="95"/>
      <c r="Y10" s="95"/>
      <c r="Z10" s="95"/>
      <c r="AA10" s="97"/>
      <c r="AB10" s="157"/>
    </row>
    <row r="11" spans="1:28" ht="21.75" customHeight="1" thickBot="1" x14ac:dyDescent="0.25">
      <c r="A11" s="72" t="s">
        <v>113</v>
      </c>
      <c r="B11" s="73">
        <f>VLOOKUP(D2,'Tischplan_16er_1.-5.'!$4:$100,36)</f>
        <v>2</v>
      </c>
      <c r="C11" s="73">
        <f>VLOOKUP(D2,'Tischplan_16er_1.-5.'!$4:$100,37)</f>
        <v>2</v>
      </c>
      <c r="D11" s="99"/>
      <c r="E11" s="99"/>
      <c r="F11" s="100"/>
      <c r="G11" s="101"/>
      <c r="H11" s="102"/>
      <c r="I11" s="99"/>
      <c r="J11" s="99"/>
      <c r="K11" s="99"/>
      <c r="L11" s="101"/>
      <c r="M11" s="157"/>
      <c r="N11" s="104"/>
      <c r="O11" s="86"/>
      <c r="P11" s="72" t="s">
        <v>113</v>
      </c>
      <c r="Q11" s="73">
        <f>VLOOKUP(S2,'Tischplan_16er_1.-5.'!$4:$100,36)</f>
        <v>1</v>
      </c>
      <c r="R11" s="73">
        <f>VLOOKUP(S2,'Tischplan_16er_1.-5.'!$4:$100,37)</f>
        <v>2</v>
      </c>
      <c r="S11" s="99"/>
      <c r="T11" s="99"/>
      <c r="U11" s="100"/>
      <c r="V11" s="101"/>
      <c r="W11" s="102"/>
      <c r="X11" s="99"/>
      <c r="Y11" s="99"/>
      <c r="Z11" s="99"/>
      <c r="AA11" s="101"/>
      <c r="AB11" s="157"/>
    </row>
    <row r="12" spans="1:28" ht="21.75" customHeight="1" thickBot="1" x14ac:dyDescent="0.25">
      <c r="A12" s="103" t="s">
        <v>118</v>
      </c>
      <c r="B12" s="90"/>
      <c r="C12" s="90"/>
      <c r="D12" s="90"/>
      <c r="E12" s="90"/>
      <c r="F12" s="91"/>
      <c r="G12" s="92"/>
      <c r="H12" s="87"/>
      <c r="I12" s="90"/>
      <c r="J12" s="90"/>
      <c r="K12" s="90"/>
      <c r="L12" s="92"/>
      <c r="N12" s="104"/>
      <c r="O12" s="86"/>
      <c r="P12" s="103" t="s">
        <v>118</v>
      </c>
      <c r="Q12" s="90"/>
      <c r="R12" s="90"/>
      <c r="S12" s="90"/>
      <c r="T12" s="90"/>
      <c r="U12" s="91"/>
      <c r="V12" s="92"/>
      <c r="W12" s="87"/>
      <c r="X12" s="90"/>
      <c r="Y12" s="90"/>
      <c r="Z12" s="90"/>
      <c r="AA12" s="92"/>
    </row>
    <row r="13" spans="1:28" ht="21.75" customHeight="1" thickBot="1" x14ac:dyDescent="0.3">
      <c r="A13" s="105" t="s">
        <v>114</v>
      </c>
      <c r="B13" s="90"/>
      <c r="C13" s="90"/>
      <c r="D13" s="90"/>
      <c r="E13" s="90"/>
      <c r="F13" s="90"/>
      <c r="G13" s="92"/>
      <c r="H13" s="87"/>
      <c r="I13" s="90"/>
      <c r="J13" s="90"/>
      <c r="K13" s="90"/>
      <c r="L13" s="92"/>
      <c r="M13" s="161"/>
      <c r="N13" s="107"/>
      <c r="O13" s="106"/>
      <c r="P13" s="105" t="s">
        <v>114</v>
      </c>
      <c r="Q13" s="90"/>
      <c r="R13" s="90"/>
      <c r="S13" s="90"/>
      <c r="T13" s="90"/>
      <c r="U13" s="90"/>
      <c r="V13" s="92"/>
      <c r="W13" s="87"/>
      <c r="X13" s="90"/>
      <c r="Y13" s="90"/>
      <c r="Z13" s="90"/>
      <c r="AA13" s="92"/>
    </row>
    <row r="14" spans="1:28" ht="15.75" customHeight="1" x14ac:dyDescent="0.2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N14" s="104"/>
      <c r="O14" s="76"/>
      <c r="P14" s="74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</row>
    <row r="15" spans="1:28" ht="15" customHeight="1" x14ac:dyDescent="0.2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N15" s="104"/>
      <c r="O15" s="79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</row>
    <row r="16" spans="1:28" ht="24" customHeight="1" thickBot="1" x14ac:dyDescent="0.25">
      <c r="A16" s="81"/>
      <c r="B16" s="267" t="str">
        <f>$B$1</f>
        <v xml:space="preserve">  2-Serien Liga</v>
      </c>
      <c r="C16" s="267"/>
      <c r="D16" s="267"/>
      <c r="E16" s="267"/>
      <c r="F16" s="267"/>
      <c r="G16" s="267"/>
      <c r="H16" s="267"/>
      <c r="I16" s="267"/>
      <c r="J16" s="268">
        <f>$J$1</f>
        <v>2023</v>
      </c>
      <c r="K16" s="268"/>
      <c r="L16" s="268"/>
      <c r="M16" s="160">
        <f>M1</f>
        <v>0</v>
      </c>
      <c r="N16" s="80" t="str">
        <f>N1</f>
        <v>A</v>
      </c>
      <c r="O16" s="69">
        <f>O1+2</f>
        <v>4</v>
      </c>
      <c r="P16" s="81"/>
      <c r="Q16" s="267" t="str">
        <f>$B$1</f>
        <v xml:space="preserve">  2-Serien Liga</v>
      </c>
      <c r="R16" s="267"/>
      <c r="S16" s="267"/>
      <c r="T16" s="267"/>
      <c r="U16" s="267"/>
      <c r="V16" s="267"/>
      <c r="W16" s="267"/>
      <c r="X16" s="267"/>
      <c r="Y16" s="268">
        <f>$J$1</f>
        <v>2023</v>
      </c>
      <c r="Z16" s="268"/>
      <c r="AA16" s="268"/>
    </row>
    <row r="17" spans="1:28" ht="18" customHeight="1" thickBot="1" x14ac:dyDescent="0.3">
      <c r="A17" s="82" t="s">
        <v>90</v>
      </c>
      <c r="B17" s="83"/>
      <c r="C17" s="83"/>
      <c r="D17" s="84" t="str">
        <f>N16&amp;O16</f>
        <v>A4</v>
      </c>
      <c r="E17" s="84" t="s">
        <v>91</v>
      </c>
      <c r="F17" s="83"/>
      <c r="G17" s="254"/>
      <c r="H17" s="255"/>
      <c r="I17" s="255"/>
      <c r="J17" s="255"/>
      <c r="K17" s="255"/>
      <c r="L17" s="256"/>
      <c r="N17" s="85"/>
      <c r="O17" s="86"/>
      <c r="P17" s="82" t="s">
        <v>90</v>
      </c>
      <c r="Q17" s="83"/>
      <c r="R17" s="83"/>
      <c r="S17" s="84" t="str">
        <f>N16&amp;O16-1</f>
        <v>A3</v>
      </c>
      <c r="T17" s="84" t="s">
        <v>91</v>
      </c>
      <c r="U17" s="83"/>
      <c r="V17" s="254"/>
      <c r="W17" s="254"/>
      <c r="X17" s="254"/>
      <c r="Y17" s="254"/>
      <c r="Z17" s="254"/>
      <c r="AA17" s="257"/>
      <c r="AB17" s="156"/>
    </row>
    <row r="18" spans="1:28" ht="18" customHeight="1" thickBot="1" x14ac:dyDescent="0.25">
      <c r="A18" s="87" t="s">
        <v>92</v>
      </c>
      <c r="B18" s="88" t="s">
        <v>93</v>
      </c>
      <c r="C18" s="88" t="s">
        <v>23</v>
      </c>
      <c r="D18" s="88" t="s">
        <v>94</v>
      </c>
      <c r="E18" s="88" t="s">
        <v>95</v>
      </c>
      <c r="F18" s="88" t="s">
        <v>96</v>
      </c>
      <c r="G18" s="89" t="s">
        <v>97</v>
      </c>
      <c r="H18" s="263" t="s">
        <v>98</v>
      </c>
      <c r="I18" s="264"/>
      <c r="J18" s="264"/>
      <c r="K18" s="264"/>
      <c r="L18" s="265"/>
      <c r="N18" s="85"/>
      <c r="O18" s="86"/>
      <c r="P18" s="87" t="s">
        <v>92</v>
      </c>
      <c r="Q18" s="88" t="s">
        <v>93</v>
      </c>
      <c r="R18" s="88" t="s">
        <v>23</v>
      </c>
      <c r="S18" s="88" t="s">
        <v>94</v>
      </c>
      <c r="T18" s="88" t="s">
        <v>95</v>
      </c>
      <c r="U18" s="88" t="s">
        <v>96</v>
      </c>
      <c r="V18" s="89" t="s">
        <v>97</v>
      </c>
      <c r="W18" s="263" t="s">
        <v>98</v>
      </c>
      <c r="X18" s="264"/>
      <c r="Y18" s="264"/>
      <c r="Z18" s="264"/>
      <c r="AA18" s="265"/>
      <c r="AB18" s="156"/>
    </row>
    <row r="19" spans="1:28" ht="21.75" customHeight="1" thickBot="1" x14ac:dyDescent="0.25">
      <c r="A19" s="266" t="s">
        <v>115</v>
      </c>
      <c r="B19" s="255"/>
      <c r="C19" s="259"/>
      <c r="D19" s="90" t="s">
        <v>100</v>
      </c>
      <c r="E19" s="90"/>
      <c r="F19" s="91"/>
      <c r="G19" s="92" t="s">
        <v>100</v>
      </c>
      <c r="H19" s="87"/>
      <c r="I19" s="90"/>
      <c r="J19" s="90"/>
      <c r="K19" s="90"/>
      <c r="L19" s="92"/>
      <c r="M19" s="156" t="s">
        <v>138</v>
      </c>
      <c r="N19" s="93"/>
      <c r="O19" s="94"/>
      <c r="P19" s="266" t="s">
        <v>115</v>
      </c>
      <c r="Q19" s="255"/>
      <c r="R19" s="259"/>
      <c r="S19" s="90" t="s">
        <v>100</v>
      </c>
      <c r="T19" s="90"/>
      <c r="U19" s="91"/>
      <c r="V19" s="92" t="s">
        <v>100</v>
      </c>
      <c r="W19" s="87"/>
      <c r="X19" s="90"/>
      <c r="Y19" s="90"/>
      <c r="Z19" s="90"/>
      <c r="AA19" s="92"/>
      <c r="AB19" s="156" t="s">
        <v>138</v>
      </c>
    </row>
    <row r="20" spans="1:28" ht="21.75" customHeight="1" x14ac:dyDescent="0.2">
      <c r="A20" s="70" t="s">
        <v>110</v>
      </c>
      <c r="B20" s="71">
        <f>VLOOKUP(D17,'Tischplan_16er_1.-5.'!$4:$100,26)</f>
        <v>11</v>
      </c>
      <c r="C20" s="71">
        <f>VLOOKUP(D17,'Tischplan_16er_1.-5.'!$4:$100,27)</f>
        <v>3</v>
      </c>
      <c r="D20" s="95"/>
      <c r="E20" s="95"/>
      <c r="F20" s="96"/>
      <c r="G20" s="97"/>
      <c r="H20" s="98"/>
      <c r="I20" s="95"/>
      <c r="J20" s="95"/>
      <c r="K20" s="95"/>
      <c r="L20" s="97"/>
      <c r="M20" s="157"/>
      <c r="N20" s="93"/>
      <c r="O20" s="94"/>
      <c r="P20" s="70" t="s">
        <v>110</v>
      </c>
      <c r="Q20" s="71">
        <f>VLOOKUP(S17,'Tischplan_16er_1.-5.'!$4:$100,26)</f>
        <v>12</v>
      </c>
      <c r="R20" s="71">
        <f>VLOOKUP(S17,'Tischplan_16er_1.-5.'!$4:$100,27)</f>
        <v>3</v>
      </c>
      <c r="S20" s="95"/>
      <c r="T20" s="95"/>
      <c r="U20" s="96"/>
      <c r="V20" s="97"/>
      <c r="W20" s="98"/>
      <c r="X20" s="95"/>
      <c r="Y20" s="95"/>
      <c r="Z20" s="95"/>
      <c r="AA20" s="97"/>
      <c r="AB20" s="157"/>
    </row>
    <row r="21" spans="1:28" ht="21.75" customHeight="1" thickBot="1" x14ac:dyDescent="0.25">
      <c r="A21" s="72" t="s">
        <v>111</v>
      </c>
      <c r="B21" s="73">
        <f>VLOOKUP(D17,'Tischplan_16er_1.-5.'!$4:$100,28)</f>
        <v>10</v>
      </c>
      <c r="C21" s="73">
        <f>VLOOKUP(D17,'Tischplan_16er_1.-5.'!$4:$100,29)</f>
        <v>4</v>
      </c>
      <c r="D21" s="99"/>
      <c r="E21" s="99"/>
      <c r="F21" s="100"/>
      <c r="G21" s="101"/>
      <c r="H21" s="102"/>
      <c r="I21" s="99"/>
      <c r="J21" s="99"/>
      <c r="K21" s="99"/>
      <c r="L21" s="101"/>
      <c r="M21" s="157"/>
      <c r="N21" s="93"/>
      <c r="O21" s="94"/>
      <c r="P21" s="72" t="s">
        <v>111</v>
      </c>
      <c r="Q21" s="73">
        <f>VLOOKUP(S17,'Tischplan_16er_1.-5.'!$4:$100,28)</f>
        <v>9</v>
      </c>
      <c r="R21" s="73">
        <f>VLOOKUP(S17,'Tischplan_16er_1.-5.'!$4:$100,29)</f>
        <v>4</v>
      </c>
      <c r="S21" s="99"/>
      <c r="T21" s="99"/>
      <c r="U21" s="100"/>
      <c r="V21" s="101"/>
      <c r="W21" s="102"/>
      <c r="X21" s="99"/>
      <c r="Y21" s="99"/>
      <c r="Z21" s="99"/>
      <c r="AA21" s="101"/>
      <c r="AB21" s="157"/>
    </row>
    <row r="22" spans="1:28" ht="21.75" customHeight="1" thickBot="1" x14ac:dyDescent="0.25">
      <c r="A22" s="103" t="s">
        <v>116</v>
      </c>
      <c r="B22" s="90"/>
      <c r="C22" s="90"/>
      <c r="D22" s="90"/>
      <c r="E22" s="90"/>
      <c r="F22" s="91"/>
      <c r="G22" s="92"/>
      <c r="H22" s="87"/>
      <c r="I22" s="90"/>
      <c r="J22" s="90"/>
      <c r="K22" s="90"/>
      <c r="L22" s="92"/>
      <c r="N22" s="104"/>
      <c r="O22" s="86"/>
      <c r="P22" s="103" t="s">
        <v>116</v>
      </c>
      <c r="Q22" s="90"/>
      <c r="R22" s="90"/>
      <c r="S22" s="90"/>
      <c r="T22" s="90"/>
      <c r="U22" s="91"/>
      <c r="V22" s="92"/>
      <c r="W22" s="87"/>
      <c r="X22" s="90"/>
      <c r="Y22" s="90"/>
      <c r="Z22" s="90"/>
      <c r="AA22" s="92"/>
      <c r="AB22" s="156"/>
    </row>
    <row r="23" spans="1:28" ht="21.75" customHeight="1" thickBot="1" x14ac:dyDescent="0.25">
      <c r="A23" s="266" t="s">
        <v>117</v>
      </c>
      <c r="B23" s="255"/>
      <c r="C23" s="259"/>
      <c r="D23" s="90" t="s">
        <v>100</v>
      </c>
      <c r="E23" s="90"/>
      <c r="F23" s="91"/>
      <c r="G23" s="92" t="s">
        <v>100</v>
      </c>
      <c r="H23" s="87"/>
      <c r="I23" s="90"/>
      <c r="J23" s="90"/>
      <c r="K23" s="90"/>
      <c r="L23" s="92"/>
      <c r="N23" s="104"/>
      <c r="O23" s="86"/>
      <c r="P23" s="266" t="s">
        <v>117</v>
      </c>
      <c r="Q23" s="255"/>
      <c r="R23" s="259"/>
      <c r="S23" s="90" t="s">
        <v>100</v>
      </c>
      <c r="T23" s="90"/>
      <c r="U23" s="91"/>
      <c r="V23" s="92" t="s">
        <v>100</v>
      </c>
      <c r="W23" s="87"/>
      <c r="X23" s="90"/>
      <c r="Y23" s="90"/>
      <c r="Z23" s="90"/>
      <c r="AA23" s="92"/>
      <c r="AB23" s="156"/>
    </row>
    <row r="24" spans="1:28" ht="18" customHeight="1" thickBot="1" x14ac:dyDescent="0.3">
      <c r="A24" s="82" t="s">
        <v>90</v>
      </c>
      <c r="B24" s="83"/>
      <c r="C24" s="83"/>
      <c r="D24" s="84" t="str">
        <f>D17</f>
        <v>A4</v>
      </c>
      <c r="E24" s="84" t="s">
        <v>91</v>
      </c>
      <c r="F24" s="83"/>
      <c r="G24" s="254"/>
      <c r="H24" s="255"/>
      <c r="I24" s="255"/>
      <c r="J24" s="255"/>
      <c r="K24" s="255"/>
      <c r="L24" s="256"/>
      <c r="M24" s="156" t="s">
        <v>138</v>
      </c>
      <c r="N24" s="104"/>
      <c r="O24" s="86"/>
      <c r="P24" s="82" t="s">
        <v>90</v>
      </c>
      <c r="Q24" s="83"/>
      <c r="R24" s="83"/>
      <c r="S24" s="84" t="str">
        <f>S17</f>
        <v>A3</v>
      </c>
      <c r="T24" s="84" t="s">
        <v>91</v>
      </c>
      <c r="U24" s="83"/>
      <c r="V24" s="254"/>
      <c r="W24" s="254"/>
      <c r="X24" s="254"/>
      <c r="Y24" s="254"/>
      <c r="Z24" s="254"/>
      <c r="AA24" s="257"/>
      <c r="AB24" s="156" t="s">
        <v>138</v>
      </c>
    </row>
    <row r="25" spans="1:28" ht="21.75" customHeight="1" x14ac:dyDescent="0.2">
      <c r="A25" s="70" t="s">
        <v>112</v>
      </c>
      <c r="B25" s="71">
        <f>VLOOKUP(D17,'Tischplan_16er_1.-5.'!$4:$100,34)</f>
        <v>4</v>
      </c>
      <c r="C25" s="71">
        <f>VLOOKUP(D17,'Tischplan_16er_1.-5.'!$4:$100,35)</f>
        <v>1</v>
      </c>
      <c r="D25" s="95"/>
      <c r="E25" s="95"/>
      <c r="F25" s="96"/>
      <c r="G25" s="97"/>
      <c r="H25" s="98"/>
      <c r="I25" s="95"/>
      <c r="J25" s="95"/>
      <c r="K25" s="95"/>
      <c r="L25" s="97"/>
      <c r="M25" s="157"/>
      <c r="N25" s="104"/>
      <c r="O25" s="86"/>
      <c r="P25" s="70" t="s">
        <v>112</v>
      </c>
      <c r="Q25" s="71">
        <f>VLOOKUP(S17,'Tischplan_16er_1.-5.'!$4:$100,34)</f>
        <v>3</v>
      </c>
      <c r="R25" s="71">
        <f>VLOOKUP(S17,'Tischplan_16er_1.-5.'!$4:$100,35)</f>
        <v>1</v>
      </c>
      <c r="S25" s="95"/>
      <c r="T25" s="95"/>
      <c r="U25" s="96"/>
      <c r="V25" s="97"/>
      <c r="W25" s="98"/>
      <c r="X25" s="95"/>
      <c r="Y25" s="95"/>
      <c r="Z25" s="95"/>
      <c r="AA25" s="97"/>
      <c r="AB25" s="157"/>
    </row>
    <row r="26" spans="1:28" ht="21.75" customHeight="1" thickBot="1" x14ac:dyDescent="0.25">
      <c r="A26" s="72" t="s">
        <v>113</v>
      </c>
      <c r="B26" s="73">
        <f>VLOOKUP(D17,'Tischplan_16er_1.-5.'!$4:$100,36)</f>
        <v>4</v>
      </c>
      <c r="C26" s="73">
        <f>VLOOKUP(D17,'Tischplan_16er_1.-5.'!$4:$100,37)</f>
        <v>2</v>
      </c>
      <c r="D26" s="99"/>
      <c r="E26" s="99"/>
      <c r="F26" s="100"/>
      <c r="G26" s="101"/>
      <c r="H26" s="102"/>
      <c r="I26" s="99"/>
      <c r="J26" s="99"/>
      <c r="K26" s="99"/>
      <c r="L26" s="101"/>
      <c r="M26" s="157"/>
      <c r="N26" s="104"/>
      <c r="O26" s="86"/>
      <c r="P26" s="72" t="s">
        <v>113</v>
      </c>
      <c r="Q26" s="73">
        <f>VLOOKUP(S17,'Tischplan_16er_1.-5.'!$4:$100,36)</f>
        <v>3</v>
      </c>
      <c r="R26" s="73">
        <f>VLOOKUP(S17,'Tischplan_16er_1.-5.'!$4:$100,37)</f>
        <v>2</v>
      </c>
      <c r="S26" s="99"/>
      <c r="T26" s="99"/>
      <c r="U26" s="100"/>
      <c r="V26" s="101"/>
      <c r="W26" s="102"/>
      <c r="X26" s="99"/>
      <c r="Y26" s="99"/>
      <c r="Z26" s="99"/>
      <c r="AA26" s="101"/>
      <c r="AB26" s="157"/>
    </row>
    <row r="27" spans="1:28" ht="21.75" customHeight="1" thickBot="1" x14ac:dyDescent="0.25">
      <c r="A27" s="103" t="s">
        <v>118</v>
      </c>
      <c r="B27" s="90"/>
      <c r="C27" s="90"/>
      <c r="D27" s="90"/>
      <c r="E27" s="90"/>
      <c r="F27" s="91"/>
      <c r="G27" s="92"/>
      <c r="H27" s="87"/>
      <c r="I27" s="90"/>
      <c r="J27" s="90"/>
      <c r="K27" s="90"/>
      <c r="L27" s="92"/>
      <c r="N27" s="104"/>
      <c r="O27" s="86"/>
      <c r="P27" s="103" t="s">
        <v>118</v>
      </c>
      <c r="Q27" s="90"/>
      <c r="R27" s="90"/>
      <c r="S27" s="90"/>
      <c r="T27" s="90"/>
      <c r="U27" s="91"/>
      <c r="V27" s="92"/>
      <c r="W27" s="87"/>
      <c r="X27" s="90"/>
      <c r="Y27" s="90"/>
      <c r="Z27" s="90"/>
      <c r="AA27" s="92"/>
      <c r="AB27" s="156"/>
    </row>
    <row r="28" spans="1:28" ht="21.75" customHeight="1" thickBot="1" x14ac:dyDescent="0.3">
      <c r="A28" s="105" t="s">
        <v>114</v>
      </c>
      <c r="B28" s="90"/>
      <c r="C28" s="90"/>
      <c r="D28" s="90"/>
      <c r="E28" s="90"/>
      <c r="F28" s="90"/>
      <c r="G28" s="92"/>
      <c r="H28" s="87"/>
      <c r="I28" s="90"/>
      <c r="J28" s="90"/>
      <c r="K28" s="90"/>
      <c r="L28" s="92"/>
      <c r="M28" s="161"/>
      <c r="N28" s="107"/>
      <c r="O28" s="108"/>
      <c r="P28" s="105" t="s">
        <v>114</v>
      </c>
      <c r="Q28" s="90"/>
      <c r="R28" s="90"/>
      <c r="S28" s="90"/>
      <c r="T28" s="90"/>
      <c r="U28" s="90"/>
      <c r="V28" s="92"/>
      <c r="W28" s="87"/>
      <c r="X28" s="90"/>
      <c r="Y28" s="90"/>
      <c r="Z28" s="90"/>
      <c r="AA28" s="92"/>
      <c r="AB28" s="161"/>
    </row>
    <row r="29" spans="1:28" ht="3" customHeight="1" x14ac:dyDescent="0.2"/>
    <row r="30" spans="1:28" ht="24" customHeight="1" thickBot="1" x14ac:dyDescent="0.25">
      <c r="A30" s="81"/>
      <c r="B30" s="267" t="str">
        <f>$B$1</f>
        <v xml:space="preserve">  2-Serien Liga</v>
      </c>
      <c r="C30" s="267"/>
      <c r="D30" s="267"/>
      <c r="E30" s="267"/>
      <c r="F30" s="267"/>
      <c r="G30" s="267"/>
      <c r="H30" s="267"/>
      <c r="I30" s="267"/>
      <c r="J30" s="268">
        <f>$J$1</f>
        <v>2023</v>
      </c>
      <c r="K30" s="268"/>
      <c r="L30" s="268"/>
      <c r="M30" s="160">
        <f>VORNE_10S!L34</f>
        <v>0</v>
      </c>
      <c r="N30" s="80" t="str">
        <f>VORNE_10S!M34</f>
        <v>B</v>
      </c>
      <c r="O30" s="69">
        <f>VORNE_10S!O34</f>
        <v>2</v>
      </c>
      <c r="P30" s="81"/>
      <c r="Q30" s="267" t="str">
        <f>$B$1</f>
        <v xml:space="preserve">  2-Serien Liga</v>
      </c>
      <c r="R30" s="267"/>
      <c r="S30" s="267"/>
      <c r="T30" s="267"/>
      <c r="U30" s="267"/>
      <c r="V30" s="267"/>
      <c r="W30" s="267"/>
      <c r="X30" s="267"/>
      <c r="Y30" s="268">
        <f>$J$1</f>
        <v>2023</v>
      </c>
      <c r="Z30" s="268"/>
      <c r="AA30" s="268"/>
    </row>
    <row r="31" spans="1:28" ht="18" customHeight="1" thickBot="1" x14ac:dyDescent="0.3">
      <c r="A31" s="82" t="s">
        <v>90</v>
      </c>
      <c r="B31" s="83"/>
      <c r="C31" s="83"/>
      <c r="D31" s="84" t="str">
        <f>N30&amp;O30</f>
        <v>B2</v>
      </c>
      <c r="E31" s="84" t="s">
        <v>91</v>
      </c>
      <c r="F31" s="83"/>
      <c r="G31" s="254"/>
      <c r="H31" s="254"/>
      <c r="I31" s="254"/>
      <c r="J31" s="254"/>
      <c r="K31" s="254"/>
      <c r="L31" s="257"/>
      <c r="N31" s="85"/>
      <c r="O31" s="86"/>
      <c r="P31" s="82" t="s">
        <v>90</v>
      </c>
      <c r="Q31" s="83"/>
      <c r="R31" s="83"/>
      <c r="S31" s="84" t="str">
        <f>N30&amp;O30-1</f>
        <v>B1</v>
      </c>
      <c r="T31" s="84" t="s">
        <v>91</v>
      </c>
      <c r="U31" s="83"/>
      <c r="V31" s="254"/>
      <c r="W31" s="254"/>
      <c r="X31" s="254"/>
      <c r="Y31" s="254"/>
      <c r="Z31" s="254"/>
      <c r="AA31" s="257"/>
      <c r="AB31" s="156"/>
    </row>
    <row r="32" spans="1:28" ht="18" customHeight="1" thickBot="1" x14ac:dyDescent="0.25">
      <c r="A32" s="87" t="s">
        <v>92</v>
      </c>
      <c r="B32" s="88" t="s">
        <v>93</v>
      </c>
      <c r="C32" s="88" t="s">
        <v>23</v>
      </c>
      <c r="D32" s="88" t="s">
        <v>94</v>
      </c>
      <c r="E32" s="88" t="s">
        <v>95</v>
      </c>
      <c r="F32" s="88" t="s">
        <v>96</v>
      </c>
      <c r="G32" s="89" t="s">
        <v>97</v>
      </c>
      <c r="H32" s="263" t="s">
        <v>98</v>
      </c>
      <c r="I32" s="264"/>
      <c r="J32" s="264"/>
      <c r="K32" s="264"/>
      <c r="L32" s="265"/>
      <c r="N32" s="85"/>
      <c r="O32" s="86"/>
      <c r="P32" s="87" t="s">
        <v>92</v>
      </c>
      <c r="Q32" s="88" t="s">
        <v>93</v>
      </c>
      <c r="R32" s="88" t="s">
        <v>23</v>
      </c>
      <c r="S32" s="88" t="s">
        <v>94</v>
      </c>
      <c r="T32" s="88" t="s">
        <v>95</v>
      </c>
      <c r="U32" s="88" t="s">
        <v>96</v>
      </c>
      <c r="V32" s="89" t="s">
        <v>97</v>
      </c>
      <c r="W32" s="263" t="s">
        <v>98</v>
      </c>
      <c r="X32" s="264"/>
      <c r="Y32" s="264"/>
      <c r="Z32" s="264"/>
      <c r="AA32" s="265"/>
      <c r="AB32" s="156"/>
    </row>
    <row r="33" spans="1:28" ht="21.75" customHeight="1" thickBot="1" x14ac:dyDescent="0.25">
      <c r="A33" s="266" t="s">
        <v>115</v>
      </c>
      <c r="B33" s="255"/>
      <c r="C33" s="259"/>
      <c r="D33" s="90" t="s">
        <v>100</v>
      </c>
      <c r="E33" s="90"/>
      <c r="F33" s="91"/>
      <c r="G33" s="92" t="s">
        <v>100</v>
      </c>
      <c r="H33" s="87"/>
      <c r="I33" s="90"/>
      <c r="J33" s="90"/>
      <c r="K33" s="90"/>
      <c r="L33" s="92"/>
      <c r="M33" s="156" t="s">
        <v>138</v>
      </c>
      <c r="N33" s="93"/>
      <c r="O33" s="94"/>
      <c r="P33" s="266" t="s">
        <v>115</v>
      </c>
      <c r="Q33" s="255"/>
      <c r="R33" s="259"/>
      <c r="S33" s="90" t="s">
        <v>100</v>
      </c>
      <c r="T33" s="90"/>
      <c r="U33" s="91"/>
      <c r="V33" s="92" t="s">
        <v>100</v>
      </c>
      <c r="W33" s="87"/>
      <c r="X33" s="90"/>
      <c r="Y33" s="90"/>
      <c r="Z33" s="90"/>
      <c r="AA33" s="92"/>
      <c r="AB33" s="156" t="s">
        <v>138</v>
      </c>
    </row>
    <row r="34" spans="1:28" ht="21.75" customHeight="1" x14ac:dyDescent="0.2">
      <c r="A34" s="70" t="s">
        <v>110</v>
      </c>
      <c r="B34" s="71">
        <f>VLOOKUP(D31,'Tischplan_16er_1.-5.'!$4:$100,26)</f>
        <v>13</v>
      </c>
      <c r="C34" s="71">
        <f>VLOOKUP(D31,'Tischplan_16er_1.-5.'!$4:$100,27)</f>
        <v>3</v>
      </c>
      <c r="D34" s="95"/>
      <c r="E34" s="95"/>
      <c r="F34" s="96"/>
      <c r="G34" s="97"/>
      <c r="H34" s="98"/>
      <c r="I34" s="95"/>
      <c r="J34" s="95"/>
      <c r="K34" s="95"/>
      <c r="L34" s="97"/>
      <c r="M34" s="157"/>
      <c r="N34" s="93"/>
      <c r="O34" s="94"/>
      <c r="P34" s="70" t="s">
        <v>110</v>
      </c>
      <c r="Q34" s="71">
        <f>VLOOKUP(S31,'Tischplan_16er_1.-5.'!$4:215,26)</f>
        <v>14</v>
      </c>
      <c r="R34" s="71">
        <f>VLOOKUP(S31,'Tischplan_16er_1.-5.'!$4:215,27)</f>
        <v>3</v>
      </c>
      <c r="S34" s="95"/>
      <c r="T34" s="95"/>
      <c r="U34" s="96"/>
      <c r="V34" s="97"/>
      <c r="W34" s="98"/>
      <c r="X34" s="95"/>
      <c r="Y34" s="95"/>
      <c r="Z34" s="95"/>
      <c r="AA34" s="97"/>
      <c r="AB34" s="157"/>
    </row>
    <row r="35" spans="1:28" ht="21.75" customHeight="1" thickBot="1" x14ac:dyDescent="0.25">
      <c r="A35" s="72" t="s">
        <v>111</v>
      </c>
      <c r="B35" s="73">
        <f>VLOOKUP(D31,'Tischplan_16er_1.-5.'!$4:$100,28)</f>
        <v>16</v>
      </c>
      <c r="C35" s="73">
        <f>VLOOKUP(D31,'Tischplan_16er_1.-5.'!$4:$100,29)</f>
        <v>4</v>
      </c>
      <c r="D35" s="99"/>
      <c r="E35" s="99"/>
      <c r="F35" s="100"/>
      <c r="G35" s="101"/>
      <c r="H35" s="102"/>
      <c r="I35" s="99"/>
      <c r="J35" s="99"/>
      <c r="K35" s="99"/>
      <c r="L35" s="101"/>
      <c r="M35" s="157"/>
      <c r="N35" s="93"/>
      <c r="O35" s="94"/>
      <c r="P35" s="72" t="s">
        <v>111</v>
      </c>
      <c r="Q35" s="73">
        <f>VLOOKUP(S31,'Tischplan_16er_1.-5.'!$4:215,28)</f>
        <v>15</v>
      </c>
      <c r="R35" s="73">
        <f>VLOOKUP(S31,'Tischplan_16er_1.-5.'!$4:215,29)</f>
        <v>4</v>
      </c>
      <c r="S35" s="99"/>
      <c r="T35" s="99"/>
      <c r="U35" s="100"/>
      <c r="V35" s="101"/>
      <c r="W35" s="102"/>
      <c r="X35" s="99"/>
      <c r="Y35" s="99"/>
      <c r="Z35" s="99"/>
      <c r="AA35" s="101"/>
      <c r="AB35" s="157"/>
    </row>
    <row r="36" spans="1:28" ht="21.75" customHeight="1" thickBot="1" x14ac:dyDescent="0.25">
      <c r="A36" s="103" t="s">
        <v>116</v>
      </c>
      <c r="B36" s="90"/>
      <c r="C36" s="90"/>
      <c r="D36" s="90"/>
      <c r="E36" s="90"/>
      <c r="F36" s="91"/>
      <c r="G36" s="92"/>
      <c r="H36" s="87"/>
      <c r="I36" s="90"/>
      <c r="J36" s="90"/>
      <c r="K36" s="90"/>
      <c r="L36" s="92"/>
      <c r="N36" s="104"/>
      <c r="O36" s="86"/>
      <c r="P36" s="103" t="s">
        <v>116</v>
      </c>
      <c r="Q36" s="90"/>
      <c r="R36" s="90"/>
      <c r="S36" s="90"/>
      <c r="T36" s="90"/>
      <c r="U36" s="91"/>
      <c r="V36" s="92"/>
      <c r="W36" s="87"/>
      <c r="X36" s="90"/>
      <c r="Y36" s="90"/>
      <c r="Z36" s="90"/>
      <c r="AA36" s="92"/>
      <c r="AB36" s="156"/>
    </row>
    <row r="37" spans="1:28" ht="21.75" customHeight="1" thickBot="1" x14ac:dyDescent="0.25">
      <c r="A37" s="266" t="s">
        <v>117</v>
      </c>
      <c r="B37" s="255"/>
      <c r="C37" s="259"/>
      <c r="D37" s="90" t="s">
        <v>100</v>
      </c>
      <c r="E37" s="90"/>
      <c r="F37" s="91"/>
      <c r="G37" s="92" t="s">
        <v>100</v>
      </c>
      <c r="H37" s="87"/>
      <c r="I37" s="90"/>
      <c r="J37" s="90"/>
      <c r="K37" s="90"/>
      <c r="L37" s="92"/>
      <c r="N37" s="104"/>
      <c r="O37" s="86"/>
      <c r="P37" s="266" t="s">
        <v>117</v>
      </c>
      <c r="Q37" s="255"/>
      <c r="R37" s="259"/>
      <c r="S37" s="90" t="s">
        <v>100</v>
      </c>
      <c r="T37" s="90"/>
      <c r="U37" s="91"/>
      <c r="V37" s="92" t="s">
        <v>100</v>
      </c>
      <c r="W37" s="87"/>
      <c r="X37" s="90"/>
      <c r="Y37" s="90"/>
      <c r="Z37" s="90"/>
      <c r="AA37" s="92"/>
      <c r="AB37" s="156"/>
    </row>
    <row r="38" spans="1:28" ht="18" customHeight="1" thickBot="1" x14ac:dyDescent="0.3">
      <c r="A38" s="82" t="s">
        <v>90</v>
      </c>
      <c r="B38" s="83"/>
      <c r="C38" s="83"/>
      <c r="D38" s="84" t="str">
        <f>D31</f>
        <v>B2</v>
      </c>
      <c r="E38" s="84" t="s">
        <v>91</v>
      </c>
      <c r="F38" s="83"/>
      <c r="G38" s="254"/>
      <c r="H38" s="255"/>
      <c r="I38" s="255"/>
      <c r="J38" s="255"/>
      <c r="K38" s="255"/>
      <c r="L38" s="256"/>
      <c r="M38" s="156" t="s">
        <v>138</v>
      </c>
      <c r="N38" s="104"/>
      <c r="O38" s="86"/>
      <c r="P38" s="82" t="s">
        <v>90</v>
      </c>
      <c r="Q38" s="83"/>
      <c r="R38" s="83"/>
      <c r="S38" s="84" t="str">
        <f>S31</f>
        <v>B1</v>
      </c>
      <c r="T38" s="84" t="s">
        <v>91</v>
      </c>
      <c r="U38" s="83"/>
      <c r="V38" s="254"/>
      <c r="W38" s="254"/>
      <c r="X38" s="254"/>
      <c r="Y38" s="254"/>
      <c r="Z38" s="254"/>
      <c r="AA38" s="257"/>
      <c r="AB38" s="156" t="s">
        <v>138</v>
      </c>
    </row>
    <row r="39" spans="1:28" ht="21.75" customHeight="1" x14ac:dyDescent="0.2">
      <c r="A39" s="70" t="s">
        <v>112</v>
      </c>
      <c r="B39" s="71">
        <f>VLOOKUP(D31,'Tischplan_16er_1.-5.'!$4:$100,34)</f>
        <v>1</v>
      </c>
      <c r="C39" s="71">
        <f>VLOOKUP(D31,'Tischplan_16er_1.-5.'!$4:$100,35)</f>
        <v>3</v>
      </c>
      <c r="D39" s="95"/>
      <c r="E39" s="95"/>
      <c r="F39" s="96"/>
      <c r="G39" s="97"/>
      <c r="H39" s="98"/>
      <c r="I39" s="95"/>
      <c r="J39" s="95"/>
      <c r="K39" s="95"/>
      <c r="L39" s="97"/>
      <c r="M39" s="157"/>
      <c r="N39" s="104"/>
      <c r="O39" s="86"/>
      <c r="P39" s="70" t="s">
        <v>112</v>
      </c>
      <c r="Q39" s="71">
        <f>VLOOKUP(S31,'Tischplan_16er_1.-5.'!$4:$100,34)</f>
        <v>2</v>
      </c>
      <c r="R39" s="71">
        <f>VLOOKUP(S31,'Tischplan_16er_1.-5.'!$4:$100,35)</f>
        <v>3</v>
      </c>
      <c r="S39" s="95"/>
      <c r="T39" s="95"/>
      <c r="U39" s="96"/>
      <c r="V39" s="97"/>
      <c r="W39" s="98"/>
      <c r="X39" s="95"/>
      <c r="Y39" s="95"/>
      <c r="Z39" s="95"/>
      <c r="AA39" s="97"/>
      <c r="AB39" s="157"/>
    </row>
    <row r="40" spans="1:28" ht="21.75" customHeight="1" thickBot="1" x14ac:dyDescent="0.25">
      <c r="A40" s="72" t="s">
        <v>113</v>
      </c>
      <c r="B40" s="73">
        <f>VLOOKUP(D31,'Tischplan_16er_1.-5.'!$4:$100,36)</f>
        <v>4</v>
      </c>
      <c r="C40" s="73">
        <f>VLOOKUP(D31,'Tischplan_16er_1.-5.'!$4:$100,37)</f>
        <v>4</v>
      </c>
      <c r="D40" s="99"/>
      <c r="E40" s="99"/>
      <c r="F40" s="100"/>
      <c r="G40" s="101"/>
      <c r="H40" s="102"/>
      <c r="I40" s="99"/>
      <c r="J40" s="99"/>
      <c r="K40" s="99"/>
      <c r="L40" s="101"/>
      <c r="M40" s="157"/>
      <c r="N40" s="104"/>
      <c r="O40" s="86"/>
      <c r="P40" s="72" t="s">
        <v>113</v>
      </c>
      <c r="Q40" s="73">
        <f>VLOOKUP(S31,'Tischplan_16er_1.-5.'!$4:$100,36)</f>
        <v>3</v>
      </c>
      <c r="R40" s="73">
        <f>VLOOKUP(S31,'Tischplan_16er_1.-5.'!$4:$100,37)</f>
        <v>4</v>
      </c>
      <c r="S40" s="99"/>
      <c r="T40" s="99"/>
      <c r="U40" s="100"/>
      <c r="V40" s="101"/>
      <c r="W40" s="102"/>
      <c r="X40" s="99"/>
      <c r="Y40" s="99"/>
      <c r="Z40" s="99"/>
      <c r="AA40" s="101"/>
      <c r="AB40" s="157"/>
    </row>
    <row r="41" spans="1:28" ht="21.75" customHeight="1" thickBot="1" x14ac:dyDescent="0.25">
      <c r="A41" s="103" t="s">
        <v>118</v>
      </c>
      <c r="B41" s="90"/>
      <c r="C41" s="90"/>
      <c r="D41" s="90"/>
      <c r="E41" s="90"/>
      <c r="F41" s="91"/>
      <c r="G41" s="92"/>
      <c r="H41" s="87"/>
      <c r="I41" s="90"/>
      <c r="J41" s="90"/>
      <c r="K41" s="90"/>
      <c r="L41" s="92"/>
      <c r="N41" s="104"/>
      <c r="O41" s="86"/>
      <c r="P41" s="103" t="s">
        <v>118</v>
      </c>
      <c r="Q41" s="90"/>
      <c r="R41" s="90"/>
      <c r="S41" s="90"/>
      <c r="T41" s="90"/>
      <c r="U41" s="91"/>
      <c r="V41" s="92"/>
      <c r="W41" s="87"/>
      <c r="X41" s="90"/>
      <c r="Y41" s="90"/>
      <c r="Z41" s="90"/>
      <c r="AA41" s="92"/>
      <c r="AB41" s="156"/>
    </row>
    <row r="42" spans="1:28" ht="21.75" customHeight="1" thickBot="1" x14ac:dyDescent="0.3">
      <c r="A42" s="105" t="s">
        <v>114</v>
      </c>
      <c r="B42" s="90"/>
      <c r="C42" s="90"/>
      <c r="D42" s="90"/>
      <c r="E42" s="90"/>
      <c r="F42" s="90"/>
      <c r="G42" s="92"/>
      <c r="H42" s="87"/>
      <c r="I42" s="90"/>
      <c r="J42" s="90"/>
      <c r="K42" s="90"/>
      <c r="L42" s="92"/>
      <c r="M42" s="161"/>
      <c r="N42" s="107"/>
      <c r="O42" s="106"/>
      <c r="P42" s="105" t="s">
        <v>114</v>
      </c>
      <c r="Q42" s="90"/>
      <c r="R42" s="90"/>
      <c r="S42" s="90"/>
      <c r="T42" s="90"/>
      <c r="U42" s="90"/>
      <c r="V42" s="92"/>
      <c r="W42" s="87"/>
      <c r="X42" s="90"/>
      <c r="Y42" s="90"/>
      <c r="Z42" s="90"/>
      <c r="AA42" s="92"/>
      <c r="AB42" s="161"/>
    </row>
    <row r="43" spans="1:28" ht="15.75" customHeight="1" x14ac:dyDescent="0.2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N43" s="104"/>
      <c r="O43" s="76"/>
      <c r="P43" s="74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8" ht="15" customHeight="1" x14ac:dyDescent="0.2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N44" s="104"/>
      <c r="O44" s="79"/>
      <c r="P44" s="77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</row>
    <row r="45" spans="1:28" ht="24" customHeight="1" thickBot="1" x14ac:dyDescent="0.25">
      <c r="A45" s="81"/>
      <c r="B45" s="267" t="str">
        <f>$B$1</f>
        <v xml:space="preserve">  2-Serien Liga</v>
      </c>
      <c r="C45" s="267"/>
      <c r="D45" s="267"/>
      <c r="E45" s="267"/>
      <c r="F45" s="267"/>
      <c r="G45" s="267"/>
      <c r="H45" s="267"/>
      <c r="I45" s="267"/>
      <c r="J45" s="268">
        <f>$J$1</f>
        <v>2023</v>
      </c>
      <c r="K45" s="268"/>
      <c r="L45" s="268"/>
      <c r="M45" s="160">
        <f>M30</f>
        <v>0</v>
      </c>
      <c r="N45" s="80" t="str">
        <f>N30</f>
        <v>B</v>
      </c>
      <c r="O45" s="69">
        <f>O30+2</f>
        <v>4</v>
      </c>
      <c r="P45" s="81"/>
      <c r="Q45" s="267" t="str">
        <f>$B$1</f>
        <v xml:space="preserve">  2-Serien Liga</v>
      </c>
      <c r="R45" s="267"/>
      <c r="S45" s="267"/>
      <c r="T45" s="267"/>
      <c r="U45" s="267"/>
      <c r="V45" s="267"/>
      <c r="W45" s="267"/>
      <c r="X45" s="267"/>
      <c r="Y45" s="268">
        <f>$J$1</f>
        <v>2023</v>
      </c>
      <c r="Z45" s="268"/>
      <c r="AA45" s="268"/>
    </row>
    <row r="46" spans="1:28" ht="18" customHeight="1" thickBot="1" x14ac:dyDescent="0.3">
      <c r="A46" s="82" t="s">
        <v>90</v>
      </c>
      <c r="B46" s="83"/>
      <c r="C46" s="83"/>
      <c r="D46" s="84" t="str">
        <f>N45&amp;O45</f>
        <v>B4</v>
      </c>
      <c r="E46" s="84" t="s">
        <v>91</v>
      </c>
      <c r="F46" s="83"/>
      <c r="G46" s="254"/>
      <c r="H46" s="255"/>
      <c r="I46" s="255"/>
      <c r="J46" s="255"/>
      <c r="K46" s="255"/>
      <c r="L46" s="256"/>
      <c r="N46" s="85"/>
      <c r="O46" s="86"/>
      <c r="P46" s="82" t="s">
        <v>90</v>
      </c>
      <c r="Q46" s="83"/>
      <c r="R46" s="83"/>
      <c r="S46" s="84" t="str">
        <f>N45&amp;O45-1</f>
        <v>B3</v>
      </c>
      <c r="T46" s="84" t="s">
        <v>91</v>
      </c>
      <c r="U46" s="83"/>
      <c r="V46" s="254"/>
      <c r="W46" s="254"/>
      <c r="X46" s="254"/>
      <c r="Y46" s="254"/>
      <c r="Z46" s="254"/>
      <c r="AA46" s="257"/>
      <c r="AB46" s="156"/>
    </row>
    <row r="47" spans="1:28" ht="18" customHeight="1" thickBot="1" x14ac:dyDescent="0.25">
      <c r="A47" s="87" t="s">
        <v>92</v>
      </c>
      <c r="B47" s="88" t="s">
        <v>93</v>
      </c>
      <c r="C47" s="88" t="s">
        <v>23</v>
      </c>
      <c r="D47" s="88" t="s">
        <v>94</v>
      </c>
      <c r="E47" s="88" t="s">
        <v>95</v>
      </c>
      <c r="F47" s="88" t="s">
        <v>96</v>
      </c>
      <c r="G47" s="89" t="s">
        <v>97</v>
      </c>
      <c r="H47" s="263" t="s">
        <v>98</v>
      </c>
      <c r="I47" s="264"/>
      <c r="J47" s="264"/>
      <c r="K47" s="264"/>
      <c r="L47" s="265"/>
      <c r="N47" s="85"/>
      <c r="O47" s="86"/>
      <c r="P47" s="87" t="s">
        <v>92</v>
      </c>
      <c r="Q47" s="88" t="s">
        <v>93</v>
      </c>
      <c r="R47" s="88" t="s">
        <v>23</v>
      </c>
      <c r="S47" s="88" t="s">
        <v>94</v>
      </c>
      <c r="T47" s="88" t="s">
        <v>95</v>
      </c>
      <c r="U47" s="88" t="s">
        <v>96</v>
      </c>
      <c r="V47" s="89" t="s">
        <v>97</v>
      </c>
      <c r="W47" s="263" t="s">
        <v>98</v>
      </c>
      <c r="X47" s="264"/>
      <c r="Y47" s="264"/>
      <c r="Z47" s="264"/>
      <c r="AA47" s="265"/>
      <c r="AB47" s="156"/>
    </row>
    <row r="48" spans="1:28" ht="21.75" customHeight="1" thickBot="1" x14ac:dyDescent="0.25">
      <c r="A48" s="266" t="s">
        <v>115</v>
      </c>
      <c r="B48" s="255"/>
      <c r="C48" s="259"/>
      <c r="D48" s="90" t="s">
        <v>100</v>
      </c>
      <c r="E48" s="90"/>
      <c r="F48" s="91"/>
      <c r="G48" s="92" t="s">
        <v>100</v>
      </c>
      <c r="H48" s="87"/>
      <c r="I48" s="90"/>
      <c r="J48" s="90"/>
      <c r="K48" s="90"/>
      <c r="L48" s="92"/>
      <c r="M48" s="156" t="s">
        <v>138</v>
      </c>
      <c r="N48" s="93"/>
      <c r="O48" s="94"/>
      <c r="P48" s="266" t="s">
        <v>115</v>
      </c>
      <c r="Q48" s="255"/>
      <c r="R48" s="259"/>
      <c r="S48" s="90" t="s">
        <v>100</v>
      </c>
      <c r="T48" s="90"/>
      <c r="U48" s="91"/>
      <c r="V48" s="92" t="s">
        <v>100</v>
      </c>
      <c r="W48" s="87"/>
      <c r="X48" s="90"/>
      <c r="Y48" s="90"/>
      <c r="Z48" s="90"/>
      <c r="AA48" s="92"/>
      <c r="AB48" s="156" t="s">
        <v>138</v>
      </c>
    </row>
    <row r="49" spans="1:28" ht="21.75" customHeight="1" x14ac:dyDescent="0.2">
      <c r="A49" s="70" t="s">
        <v>110</v>
      </c>
      <c r="B49" s="71">
        <f>VLOOKUP(D46,'Tischplan_16er_1.-5.'!$4:$100,26)</f>
        <v>15</v>
      </c>
      <c r="C49" s="71">
        <f>VLOOKUP(D46,'Tischplan_16er_1.-5.'!$4:$100,27)</f>
        <v>3</v>
      </c>
      <c r="D49" s="95"/>
      <c r="E49" s="95"/>
      <c r="F49" s="96"/>
      <c r="G49" s="97"/>
      <c r="H49" s="98"/>
      <c r="I49" s="95"/>
      <c r="J49" s="95"/>
      <c r="K49" s="95"/>
      <c r="L49" s="97"/>
      <c r="M49" s="157"/>
      <c r="N49" s="93"/>
      <c r="O49" s="94"/>
      <c r="P49" s="70" t="s">
        <v>110</v>
      </c>
      <c r="Q49" s="71">
        <f>VLOOKUP(S46,'Tischplan_16er_1.-5.'!$4:$100,26)</f>
        <v>16</v>
      </c>
      <c r="R49" s="71">
        <f>VLOOKUP(S46,'Tischplan_16er_1.-5.'!$4:$100,27)</f>
        <v>3</v>
      </c>
      <c r="S49" s="95"/>
      <c r="T49" s="95"/>
      <c r="U49" s="96"/>
      <c r="V49" s="97"/>
      <c r="W49" s="98"/>
      <c r="X49" s="95"/>
      <c r="Y49" s="95"/>
      <c r="Z49" s="95"/>
      <c r="AA49" s="97"/>
      <c r="AB49" s="157"/>
    </row>
    <row r="50" spans="1:28" ht="21.75" customHeight="1" thickBot="1" x14ac:dyDescent="0.25">
      <c r="A50" s="72" t="s">
        <v>111</v>
      </c>
      <c r="B50" s="73">
        <f>VLOOKUP(D46,'Tischplan_16er_1.-5.'!$4:$100,28)</f>
        <v>14</v>
      </c>
      <c r="C50" s="73">
        <f>VLOOKUP(D46,'Tischplan_16er_1.-5.'!$4:$100,29)</f>
        <v>4</v>
      </c>
      <c r="D50" s="99"/>
      <c r="E50" s="99"/>
      <c r="F50" s="100"/>
      <c r="G50" s="101"/>
      <c r="H50" s="102"/>
      <c r="I50" s="99"/>
      <c r="J50" s="99"/>
      <c r="K50" s="99"/>
      <c r="L50" s="101"/>
      <c r="M50" s="157"/>
      <c r="N50" s="93"/>
      <c r="O50" s="94"/>
      <c r="P50" s="72" t="s">
        <v>111</v>
      </c>
      <c r="Q50" s="73">
        <f>VLOOKUP(S46,'Tischplan_16er_1.-5.'!$4:$100,28)</f>
        <v>13</v>
      </c>
      <c r="R50" s="73">
        <f>VLOOKUP(S46,'Tischplan_16er_1.-5.'!$4:$100,29)</f>
        <v>4</v>
      </c>
      <c r="S50" s="99"/>
      <c r="T50" s="99"/>
      <c r="U50" s="100"/>
      <c r="V50" s="101"/>
      <c r="W50" s="102"/>
      <c r="X50" s="99"/>
      <c r="Y50" s="99"/>
      <c r="Z50" s="99"/>
      <c r="AA50" s="101"/>
      <c r="AB50" s="157"/>
    </row>
    <row r="51" spans="1:28" ht="21.75" customHeight="1" thickBot="1" x14ac:dyDescent="0.25">
      <c r="A51" s="103" t="s">
        <v>116</v>
      </c>
      <c r="B51" s="90"/>
      <c r="C51" s="90"/>
      <c r="D51" s="90"/>
      <c r="E51" s="90"/>
      <c r="F51" s="91"/>
      <c r="G51" s="92"/>
      <c r="H51" s="87"/>
      <c r="I51" s="90"/>
      <c r="J51" s="90"/>
      <c r="K51" s="90"/>
      <c r="L51" s="92"/>
      <c r="N51" s="104"/>
      <c r="O51" s="86"/>
      <c r="P51" s="103" t="s">
        <v>116</v>
      </c>
      <c r="Q51" s="90"/>
      <c r="R51" s="90"/>
      <c r="S51" s="90"/>
      <c r="T51" s="90"/>
      <c r="U51" s="91"/>
      <c r="V51" s="92"/>
      <c r="W51" s="87"/>
      <c r="X51" s="90"/>
      <c r="Y51" s="90"/>
      <c r="Z51" s="90"/>
      <c r="AA51" s="92"/>
      <c r="AB51" s="156"/>
    </row>
    <row r="52" spans="1:28" ht="21.75" customHeight="1" thickBot="1" x14ac:dyDescent="0.25">
      <c r="A52" s="266" t="s">
        <v>117</v>
      </c>
      <c r="B52" s="255"/>
      <c r="C52" s="259"/>
      <c r="D52" s="90" t="s">
        <v>100</v>
      </c>
      <c r="E52" s="90"/>
      <c r="F52" s="91"/>
      <c r="G52" s="92" t="s">
        <v>100</v>
      </c>
      <c r="H52" s="87"/>
      <c r="I52" s="90"/>
      <c r="J52" s="90"/>
      <c r="K52" s="90"/>
      <c r="L52" s="92"/>
      <c r="N52" s="104"/>
      <c r="O52" s="86"/>
      <c r="P52" s="266" t="s">
        <v>117</v>
      </c>
      <c r="Q52" s="255"/>
      <c r="R52" s="259"/>
      <c r="S52" s="90" t="s">
        <v>100</v>
      </c>
      <c r="T52" s="90"/>
      <c r="U52" s="91"/>
      <c r="V52" s="92" t="s">
        <v>100</v>
      </c>
      <c r="W52" s="87"/>
      <c r="X52" s="90"/>
      <c r="Y52" s="90"/>
      <c r="Z52" s="90"/>
      <c r="AA52" s="92"/>
      <c r="AB52" s="156"/>
    </row>
    <row r="53" spans="1:28" ht="18" customHeight="1" thickBot="1" x14ac:dyDescent="0.3">
      <c r="A53" s="82" t="s">
        <v>90</v>
      </c>
      <c r="B53" s="83"/>
      <c r="C53" s="83"/>
      <c r="D53" s="84" t="str">
        <f>D46</f>
        <v>B4</v>
      </c>
      <c r="E53" s="84" t="s">
        <v>91</v>
      </c>
      <c r="F53" s="83"/>
      <c r="G53" s="254"/>
      <c r="H53" s="255"/>
      <c r="I53" s="255"/>
      <c r="J53" s="255"/>
      <c r="K53" s="255"/>
      <c r="L53" s="256"/>
      <c r="M53" s="156" t="s">
        <v>138</v>
      </c>
      <c r="N53" s="104"/>
      <c r="O53" s="86"/>
      <c r="P53" s="82" t="s">
        <v>90</v>
      </c>
      <c r="Q53" s="83"/>
      <c r="R53" s="83"/>
      <c r="S53" s="84" t="str">
        <f>S46</f>
        <v>B3</v>
      </c>
      <c r="T53" s="84" t="s">
        <v>91</v>
      </c>
      <c r="U53" s="83"/>
      <c r="V53" s="254"/>
      <c r="W53" s="254"/>
      <c r="X53" s="254"/>
      <c r="Y53" s="254"/>
      <c r="Z53" s="254"/>
      <c r="AA53" s="257"/>
      <c r="AB53" s="156" t="s">
        <v>138</v>
      </c>
    </row>
    <row r="54" spans="1:28" ht="21.75" customHeight="1" x14ac:dyDescent="0.2">
      <c r="A54" s="70" t="s">
        <v>112</v>
      </c>
      <c r="B54" s="71">
        <f>VLOOKUP(D46,'Tischplan_16er_1.-5.'!$4:$100,34)</f>
        <v>3</v>
      </c>
      <c r="C54" s="71">
        <f>VLOOKUP(D46,'Tischplan_16er_1.-5.'!$4:$100,35)</f>
        <v>3</v>
      </c>
      <c r="D54" s="95"/>
      <c r="E54" s="95"/>
      <c r="F54" s="96"/>
      <c r="G54" s="97"/>
      <c r="H54" s="98"/>
      <c r="I54" s="95"/>
      <c r="J54" s="95"/>
      <c r="K54" s="95"/>
      <c r="L54" s="97"/>
      <c r="M54" s="157"/>
      <c r="N54" s="104"/>
      <c r="O54" s="86"/>
      <c r="P54" s="70" t="s">
        <v>112</v>
      </c>
      <c r="Q54" s="71">
        <f>VLOOKUP(S46,'Tischplan_16er_1.-5.'!$4:$100,34)</f>
        <v>4</v>
      </c>
      <c r="R54" s="71">
        <f>VLOOKUP(S46,'Tischplan_16er_1.-5.'!$4:$100,35)</f>
        <v>3</v>
      </c>
      <c r="S54" s="95"/>
      <c r="T54" s="95"/>
      <c r="U54" s="96"/>
      <c r="V54" s="97"/>
      <c r="W54" s="98"/>
      <c r="X54" s="95"/>
      <c r="Y54" s="95"/>
      <c r="Z54" s="95"/>
      <c r="AA54" s="97"/>
      <c r="AB54" s="157"/>
    </row>
    <row r="55" spans="1:28" ht="21.75" customHeight="1" thickBot="1" x14ac:dyDescent="0.25">
      <c r="A55" s="72" t="s">
        <v>113</v>
      </c>
      <c r="B55" s="73">
        <f>VLOOKUP(D46,'Tischplan_16er_1.-5.'!$4:$100,36)</f>
        <v>2</v>
      </c>
      <c r="C55" s="73">
        <f>VLOOKUP(D46,'Tischplan_16er_1.-5.'!$4:$100,37)</f>
        <v>4</v>
      </c>
      <c r="D55" s="99"/>
      <c r="E55" s="99"/>
      <c r="F55" s="100"/>
      <c r="G55" s="101"/>
      <c r="H55" s="102"/>
      <c r="I55" s="99"/>
      <c r="J55" s="99"/>
      <c r="K55" s="99"/>
      <c r="L55" s="101"/>
      <c r="M55" s="157"/>
      <c r="N55" s="104"/>
      <c r="O55" s="86"/>
      <c r="P55" s="72" t="s">
        <v>113</v>
      </c>
      <c r="Q55" s="73">
        <f>VLOOKUP(S46,'Tischplan_16er_1.-5.'!$4:$100,36)</f>
        <v>1</v>
      </c>
      <c r="R55" s="73">
        <f>VLOOKUP(S46,'Tischplan_16er_1.-5.'!$4:$100,37)</f>
        <v>4</v>
      </c>
      <c r="S55" s="99"/>
      <c r="T55" s="99"/>
      <c r="U55" s="100"/>
      <c r="V55" s="101"/>
      <c r="W55" s="102"/>
      <c r="X55" s="99"/>
      <c r="Y55" s="99"/>
      <c r="Z55" s="99"/>
      <c r="AA55" s="101"/>
      <c r="AB55" s="157"/>
    </row>
    <row r="56" spans="1:28" ht="21.75" customHeight="1" thickBot="1" x14ac:dyDescent="0.25">
      <c r="A56" s="103" t="s">
        <v>118</v>
      </c>
      <c r="B56" s="90"/>
      <c r="C56" s="90"/>
      <c r="D56" s="90"/>
      <c r="E56" s="90"/>
      <c r="F56" s="91"/>
      <c r="G56" s="92"/>
      <c r="H56" s="87"/>
      <c r="I56" s="90"/>
      <c r="J56" s="90"/>
      <c r="K56" s="90"/>
      <c r="L56" s="92"/>
      <c r="N56" s="104"/>
      <c r="O56" s="86"/>
      <c r="P56" s="103" t="s">
        <v>118</v>
      </c>
      <c r="Q56" s="90"/>
      <c r="R56" s="90"/>
      <c r="S56" s="90"/>
      <c r="T56" s="90"/>
      <c r="U56" s="91"/>
      <c r="V56" s="92"/>
      <c r="W56" s="87"/>
      <c r="X56" s="90"/>
      <c r="Y56" s="90"/>
      <c r="Z56" s="90"/>
      <c r="AA56" s="92"/>
      <c r="AB56" s="156"/>
    </row>
    <row r="57" spans="1:28" ht="21.75" customHeight="1" thickBot="1" x14ac:dyDescent="0.3">
      <c r="A57" s="105" t="s">
        <v>114</v>
      </c>
      <c r="B57" s="90"/>
      <c r="C57" s="90"/>
      <c r="D57" s="90"/>
      <c r="E57" s="90"/>
      <c r="F57" s="90"/>
      <c r="G57" s="92"/>
      <c r="H57" s="87"/>
      <c r="I57" s="90"/>
      <c r="J57" s="90"/>
      <c r="K57" s="90"/>
      <c r="L57" s="92"/>
      <c r="M57" s="161"/>
      <c r="N57" s="107"/>
      <c r="O57" s="108"/>
      <c r="P57" s="105" t="s">
        <v>114</v>
      </c>
      <c r="Q57" s="90"/>
      <c r="R57" s="90"/>
      <c r="S57" s="90"/>
      <c r="T57" s="90"/>
      <c r="U57" s="90"/>
      <c r="V57" s="92"/>
      <c r="W57" s="87"/>
      <c r="X57" s="90"/>
      <c r="Y57" s="90"/>
      <c r="Z57" s="90"/>
      <c r="AA57" s="92"/>
      <c r="AB57" s="161"/>
    </row>
    <row r="58" spans="1:28" ht="3" customHeight="1" x14ac:dyDescent="0.2"/>
    <row r="59" spans="1:28" ht="24" customHeight="1" thickBot="1" x14ac:dyDescent="0.25">
      <c r="A59" s="81"/>
      <c r="B59" s="267" t="str">
        <f>$B$1</f>
        <v xml:space="preserve">  2-Serien Liga</v>
      </c>
      <c r="C59" s="267"/>
      <c r="D59" s="267"/>
      <c r="E59" s="267"/>
      <c r="F59" s="267"/>
      <c r="G59" s="267"/>
      <c r="H59" s="267"/>
      <c r="I59" s="267"/>
      <c r="J59" s="268">
        <f>$J$1</f>
        <v>2023</v>
      </c>
      <c r="K59" s="268"/>
      <c r="L59" s="268"/>
      <c r="M59" s="160">
        <f>VORNE_10S!L67</f>
        <v>0</v>
      </c>
      <c r="N59" s="80" t="str">
        <f>VORNE_10S!M67</f>
        <v>C</v>
      </c>
      <c r="O59" s="69">
        <f>VORNE_10S!O67</f>
        <v>2</v>
      </c>
      <c r="P59" s="81"/>
      <c r="Q59" s="267" t="str">
        <f>$B$1</f>
        <v xml:space="preserve">  2-Serien Liga</v>
      </c>
      <c r="R59" s="267"/>
      <c r="S59" s="267"/>
      <c r="T59" s="267"/>
      <c r="U59" s="267"/>
      <c r="V59" s="267"/>
      <c r="W59" s="267"/>
      <c r="X59" s="267"/>
      <c r="Y59" s="268">
        <f>$J$1</f>
        <v>2023</v>
      </c>
      <c r="Z59" s="268"/>
      <c r="AA59" s="268"/>
    </row>
    <row r="60" spans="1:28" ht="18" customHeight="1" thickBot="1" x14ac:dyDescent="0.3">
      <c r="A60" s="82" t="s">
        <v>90</v>
      </c>
      <c r="B60" s="83"/>
      <c r="C60" s="83"/>
      <c r="D60" s="84" t="str">
        <f>N59&amp;O59</f>
        <v>C2</v>
      </c>
      <c r="E60" s="84" t="s">
        <v>91</v>
      </c>
      <c r="F60" s="83"/>
      <c r="G60" s="254"/>
      <c r="H60" s="254"/>
      <c r="I60" s="254"/>
      <c r="J60" s="254"/>
      <c r="K60" s="254"/>
      <c r="L60" s="257"/>
      <c r="N60" s="85"/>
      <c r="O60" s="86"/>
      <c r="P60" s="82" t="s">
        <v>90</v>
      </c>
      <c r="Q60" s="83"/>
      <c r="R60" s="83"/>
      <c r="S60" s="84" t="str">
        <f>N59&amp;O59-1</f>
        <v>C1</v>
      </c>
      <c r="T60" s="84" t="s">
        <v>91</v>
      </c>
      <c r="U60" s="83"/>
      <c r="V60" s="254"/>
      <c r="W60" s="254"/>
      <c r="X60" s="254"/>
      <c r="Y60" s="254"/>
      <c r="Z60" s="254"/>
      <c r="AA60" s="257"/>
      <c r="AB60" s="156"/>
    </row>
    <row r="61" spans="1:28" ht="18" customHeight="1" thickBot="1" x14ac:dyDescent="0.25">
      <c r="A61" s="87" t="s">
        <v>92</v>
      </c>
      <c r="B61" s="88" t="s">
        <v>93</v>
      </c>
      <c r="C61" s="88" t="s">
        <v>23</v>
      </c>
      <c r="D61" s="88" t="s">
        <v>94</v>
      </c>
      <c r="E61" s="88" t="s">
        <v>95</v>
      </c>
      <c r="F61" s="88" t="s">
        <v>96</v>
      </c>
      <c r="G61" s="89" t="s">
        <v>97</v>
      </c>
      <c r="H61" s="263" t="s">
        <v>98</v>
      </c>
      <c r="I61" s="264"/>
      <c r="J61" s="264"/>
      <c r="K61" s="264"/>
      <c r="L61" s="265"/>
      <c r="N61" s="85"/>
      <c r="O61" s="86"/>
      <c r="P61" s="87" t="s">
        <v>92</v>
      </c>
      <c r="Q61" s="88" t="s">
        <v>93</v>
      </c>
      <c r="R61" s="88" t="s">
        <v>23</v>
      </c>
      <c r="S61" s="88" t="s">
        <v>94</v>
      </c>
      <c r="T61" s="88" t="s">
        <v>95</v>
      </c>
      <c r="U61" s="88" t="s">
        <v>96</v>
      </c>
      <c r="V61" s="89" t="s">
        <v>97</v>
      </c>
      <c r="W61" s="263" t="s">
        <v>98</v>
      </c>
      <c r="X61" s="264"/>
      <c r="Y61" s="264"/>
      <c r="Z61" s="264"/>
      <c r="AA61" s="265"/>
      <c r="AB61" s="156"/>
    </row>
    <row r="62" spans="1:28" ht="21.75" customHeight="1" thickBot="1" x14ac:dyDescent="0.25">
      <c r="A62" s="266" t="s">
        <v>115</v>
      </c>
      <c r="B62" s="255"/>
      <c r="C62" s="259"/>
      <c r="D62" s="90" t="s">
        <v>100</v>
      </c>
      <c r="E62" s="90"/>
      <c r="F62" s="91"/>
      <c r="G62" s="92" t="s">
        <v>100</v>
      </c>
      <c r="H62" s="87"/>
      <c r="I62" s="90"/>
      <c r="J62" s="90"/>
      <c r="K62" s="90"/>
      <c r="L62" s="92"/>
      <c r="M62" s="156" t="s">
        <v>138</v>
      </c>
      <c r="N62" s="93"/>
      <c r="O62" s="94"/>
      <c r="P62" s="266" t="s">
        <v>115</v>
      </c>
      <c r="Q62" s="255"/>
      <c r="R62" s="259"/>
      <c r="S62" s="90" t="s">
        <v>100</v>
      </c>
      <c r="T62" s="90"/>
      <c r="U62" s="91"/>
      <c r="V62" s="92" t="s">
        <v>100</v>
      </c>
      <c r="W62" s="87"/>
      <c r="X62" s="90"/>
      <c r="Y62" s="90"/>
      <c r="Z62" s="90"/>
      <c r="AA62" s="92"/>
      <c r="AB62" s="156" t="s">
        <v>138</v>
      </c>
    </row>
    <row r="63" spans="1:28" ht="21.75" customHeight="1" x14ac:dyDescent="0.2">
      <c r="A63" s="70" t="s">
        <v>110</v>
      </c>
      <c r="B63" s="71">
        <f>VLOOKUP(D60,'Tischplan_16er_1.-5.'!$4:$100,26)</f>
        <v>1</v>
      </c>
      <c r="C63" s="71">
        <f>VLOOKUP(D60,'Tischplan_16er_1.-5.'!$4:$100,27)</f>
        <v>3</v>
      </c>
      <c r="D63" s="95"/>
      <c r="E63" s="95"/>
      <c r="F63" s="96"/>
      <c r="G63" s="97"/>
      <c r="H63" s="98"/>
      <c r="I63" s="95"/>
      <c r="J63" s="95"/>
      <c r="K63" s="95"/>
      <c r="L63" s="97"/>
      <c r="M63" s="157"/>
      <c r="N63" s="93"/>
      <c r="O63" s="94"/>
      <c r="P63" s="70" t="s">
        <v>110</v>
      </c>
      <c r="Q63" s="71">
        <f>VLOOKUP(S60,'Tischplan_16er_1.-5.'!$4:244,26)</f>
        <v>2</v>
      </c>
      <c r="R63" s="71">
        <f>VLOOKUP(S60,'Tischplan_16er_1.-5.'!$4:244,27)</f>
        <v>3</v>
      </c>
      <c r="S63" s="95"/>
      <c r="T63" s="95"/>
      <c r="U63" s="96"/>
      <c r="V63" s="97"/>
      <c r="W63" s="98"/>
      <c r="X63" s="95"/>
      <c r="Y63" s="95"/>
      <c r="Z63" s="95"/>
      <c r="AA63" s="97"/>
      <c r="AB63" s="157"/>
    </row>
    <row r="64" spans="1:28" ht="21.75" customHeight="1" thickBot="1" x14ac:dyDescent="0.25">
      <c r="A64" s="72" t="s">
        <v>111</v>
      </c>
      <c r="B64" s="73">
        <f>VLOOKUP(D60,'Tischplan_16er_1.-5.'!$4:$100,28)</f>
        <v>4</v>
      </c>
      <c r="C64" s="73">
        <f>VLOOKUP(D60,'Tischplan_16er_1.-5.'!$4:$100,29)</f>
        <v>4</v>
      </c>
      <c r="D64" s="99"/>
      <c r="E64" s="99"/>
      <c r="F64" s="100"/>
      <c r="G64" s="101"/>
      <c r="H64" s="102"/>
      <c r="I64" s="99"/>
      <c r="J64" s="99"/>
      <c r="K64" s="99"/>
      <c r="L64" s="101"/>
      <c r="M64" s="157"/>
      <c r="N64" s="93"/>
      <c r="O64" s="94"/>
      <c r="P64" s="72" t="s">
        <v>111</v>
      </c>
      <c r="Q64" s="73">
        <f>VLOOKUP(S60,'Tischplan_16er_1.-5.'!$4:244,28)</f>
        <v>3</v>
      </c>
      <c r="R64" s="73">
        <f>VLOOKUP(S60,'Tischplan_16er_1.-5.'!$4:244,29)</f>
        <v>4</v>
      </c>
      <c r="S64" s="99"/>
      <c r="T64" s="99"/>
      <c r="U64" s="100"/>
      <c r="V64" s="101"/>
      <c r="W64" s="102"/>
      <c r="X64" s="99"/>
      <c r="Y64" s="99"/>
      <c r="Z64" s="99"/>
      <c r="AA64" s="101"/>
      <c r="AB64" s="157"/>
    </row>
    <row r="65" spans="1:28" ht="21.75" customHeight="1" thickBot="1" x14ac:dyDescent="0.25">
      <c r="A65" s="103" t="s">
        <v>116</v>
      </c>
      <c r="B65" s="90"/>
      <c r="C65" s="90"/>
      <c r="D65" s="90"/>
      <c r="E65" s="90"/>
      <c r="F65" s="91"/>
      <c r="G65" s="92"/>
      <c r="H65" s="87"/>
      <c r="I65" s="90"/>
      <c r="J65" s="90"/>
      <c r="K65" s="90"/>
      <c r="L65" s="92"/>
      <c r="N65" s="104"/>
      <c r="O65" s="86"/>
      <c r="P65" s="103" t="s">
        <v>116</v>
      </c>
      <c r="Q65" s="90"/>
      <c r="R65" s="90"/>
      <c r="S65" s="90"/>
      <c r="T65" s="90"/>
      <c r="U65" s="91"/>
      <c r="V65" s="92"/>
      <c r="W65" s="87"/>
      <c r="X65" s="90"/>
      <c r="Y65" s="90"/>
      <c r="Z65" s="90"/>
      <c r="AA65" s="92"/>
      <c r="AB65" s="156"/>
    </row>
    <row r="66" spans="1:28" ht="21.75" customHeight="1" thickBot="1" x14ac:dyDescent="0.25">
      <c r="A66" s="266" t="s">
        <v>117</v>
      </c>
      <c r="B66" s="255"/>
      <c r="C66" s="259"/>
      <c r="D66" s="90" t="s">
        <v>100</v>
      </c>
      <c r="E66" s="90"/>
      <c r="F66" s="91"/>
      <c r="G66" s="92" t="s">
        <v>100</v>
      </c>
      <c r="H66" s="87"/>
      <c r="I66" s="90"/>
      <c r="J66" s="90"/>
      <c r="K66" s="90"/>
      <c r="L66" s="92"/>
      <c r="N66" s="104"/>
      <c r="O66" s="86"/>
      <c r="P66" s="266" t="s">
        <v>117</v>
      </c>
      <c r="Q66" s="255"/>
      <c r="R66" s="259"/>
      <c r="S66" s="90" t="s">
        <v>100</v>
      </c>
      <c r="T66" s="90"/>
      <c r="U66" s="91"/>
      <c r="V66" s="92" t="s">
        <v>100</v>
      </c>
      <c r="W66" s="87"/>
      <c r="X66" s="90"/>
      <c r="Y66" s="90"/>
      <c r="Z66" s="90"/>
      <c r="AA66" s="92"/>
      <c r="AB66" s="156"/>
    </row>
    <row r="67" spans="1:28" ht="18" customHeight="1" thickBot="1" x14ac:dyDescent="0.3">
      <c r="A67" s="82" t="s">
        <v>90</v>
      </c>
      <c r="B67" s="83"/>
      <c r="C67" s="83"/>
      <c r="D67" s="84" t="str">
        <f>D60</f>
        <v>C2</v>
      </c>
      <c r="E67" s="84" t="s">
        <v>91</v>
      </c>
      <c r="F67" s="83"/>
      <c r="G67" s="254"/>
      <c r="H67" s="255"/>
      <c r="I67" s="255"/>
      <c r="J67" s="255"/>
      <c r="K67" s="255"/>
      <c r="L67" s="256"/>
      <c r="M67" s="156" t="s">
        <v>138</v>
      </c>
      <c r="N67" s="104"/>
      <c r="O67" s="86"/>
      <c r="P67" s="82" t="s">
        <v>90</v>
      </c>
      <c r="Q67" s="83"/>
      <c r="R67" s="83"/>
      <c r="S67" s="84" t="str">
        <f>S60</f>
        <v>C1</v>
      </c>
      <c r="T67" s="84" t="s">
        <v>91</v>
      </c>
      <c r="U67" s="83"/>
      <c r="V67" s="254"/>
      <c r="W67" s="254"/>
      <c r="X67" s="254"/>
      <c r="Y67" s="254"/>
      <c r="Z67" s="254"/>
      <c r="AA67" s="257"/>
      <c r="AB67" s="156" t="s">
        <v>138</v>
      </c>
    </row>
    <row r="68" spans="1:28" ht="21.75" customHeight="1" x14ac:dyDescent="0.2">
      <c r="A68" s="70" t="s">
        <v>112</v>
      </c>
      <c r="B68" s="71">
        <f>VLOOKUP(D60,'Tischplan_16er_1.-5.'!$4:$100,34)</f>
        <v>4</v>
      </c>
      <c r="C68" s="71">
        <f>VLOOKUP(D60,'Tischplan_16er_1.-5.'!$4:$100,35)</f>
        <v>4</v>
      </c>
      <c r="D68" s="95"/>
      <c r="E68" s="95"/>
      <c r="F68" s="96"/>
      <c r="G68" s="97"/>
      <c r="H68" s="98"/>
      <c r="I68" s="95"/>
      <c r="J68" s="95"/>
      <c r="K68" s="95"/>
      <c r="L68" s="97"/>
      <c r="M68" s="157"/>
      <c r="N68" s="104"/>
      <c r="O68" s="86"/>
      <c r="P68" s="70" t="s">
        <v>112</v>
      </c>
      <c r="Q68" s="71">
        <f>VLOOKUP(S60,'Tischplan_16er_1.-5.'!$4:$100,34)</f>
        <v>3</v>
      </c>
      <c r="R68" s="71">
        <f>VLOOKUP(S60,'Tischplan_16er_1.-5.'!$4:$100,35)</f>
        <v>4</v>
      </c>
      <c r="S68" s="95"/>
      <c r="T68" s="95"/>
      <c r="U68" s="96"/>
      <c r="V68" s="97"/>
      <c r="W68" s="98"/>
      <c r="X68" s="95"/>
      <c r="Y68" s="95"/>
      <c r="Z68" s="95"/>
      <c r="AA68" s="97"/>
      <c r="AB68" s="157"/>
    </row>
    <row r="69" spans="1:28" ht="21.75" customHeight="1" thickBot="1" x14ac:dyDescent="0.25">
      <c r="A69" s="72" t="s">
        <v>113</v>
      </c>
      <c r="B69" s="73">
        <f>VLOOKUP(D60,'Tischplan_16er_1.-5.'!$4:$100,36)</f>
        <v>3</v>
      </c>
      <c r="C69" s="73">
        <f>VLOOKUP(D60,'Tischplan_16er_1.-5.'!$4:$100,37)</f>
        <v>3</v>
      </c>
      <c r="D69" s="99"/>
      <c r="E69" s="99"/>
      <c r="F69" s="100"/>
      <c r="G69" s="101"/>
      <c r="H69" s="102"/>
      <c r="I69" s="99"/>
      <c r="J69" s="99"/>
      <c r="K69" s="99"/>
      <c r="L69" s="101"/>
      <c r="M69" s="157"/>
      <c r="N69" s="104"/>
      <c r="O69" s="86"/>
      <c r="P69" s="72" t="s">
        <v>113</v>
      </c>
      <c r="Q69" s="73">
        <f>VLOOKUP(S60,'Tischplan_16er_1.-5.'!$4:$100,36)</f>
        <v>4</v>
      </c>
      <c r="R69" s="73">
        <f>VLOOKUP(S60,'Tischplan_16er_1.-5.'!$4:$100,37)</f>
        <v>3</v>
      </c>
      <c r="S69" s="99"/>
      <c r="T69" s="99"/>
      <c r="U69" s="100"/>
      <c r="V69" s="101"/>
      <c r="W69" s="102"/>
      <c r="X69" s="99"/>
      <c r="Y69" s="99"/>
      <c r="Z69" s="99"/>
      <c r="AA69" s="101"/>
      <c r="AB69" s="157"/>
    </row>
    <row r="70" spans="1:28" ht="21.75" customHeight="1" thickBot="1" x14ac:dyDescent="0.25">
      <c r="A70" s="103" t="s">
        <v>118</v>
      </c>
      <c r="B70" s="90"/>
      <c r="C70" s="90"/>
      <c r="D70" s="90"/>
      <c r="E70" s="90"/>
      <c r="F70" s="91"/>
      <c r="G70" s="92"/>
      <c r="H70" s="87"/>
      <c r="I70" s="90"/>
      <c r="J70" s="90"/>
      <c r="K70" s="90"/>
      <c r="L70" s="92"/>
      <c r="N70" s="104"/>
      <c r="O70" s="86"/>
      <c r="P70" s="103" t="s">
        <v>118</v>
      </c>
      <c r="Q70" s="90"/>
      <c r="R70" s="90"/>
      <c r="S70" s="90"/>
      <c r="T70" s="90"/>
      <c r="U70" s="91"/>
      <c r="V70" s="92"/>
      <c r="W70" s="87"/>
      <c r="X70" s="90"/>
      <c r="Y70" s="90"/>
      <c r="Z70" s="90"/>
      <c r="AA70" s="92"/>
      <c r="AB70" s="156"/>
    </row>
    <row r="71" spans="1:28" ht="21.75" customHeight="1" thickBot="1" x14ac:dyDescent="0.3">
      <c r="A71" s="105" t="s">
        <v>114</v>
      </c>
      <c r="B71" s="90"/>
      <c r="C71" s="90"/>
      <c r="D71" s="90"/>
      <c r="E71" s="90"/>
      <c r="F71" s="90"/>
      <c r="G71" s="92"/>
      <c r="H71" s="87"/>
      <c r="I71" s="90"/>
      <c r="J71" s="90"/>
      <c r="K71" s="90"/>
      <c r="L71" s="92"/>
      <c r="M71" s="161"/>
      <c r="N71" s="107"/>
      <c r="O71" s="106"/>
      <c r="P71" s="105" t="s">
        <v>114</v>
      </c>
      <c r="Q71" s="90"/>
      <c r="R71" s="90"/>
      <c r="S71" s="90"/>
      <c r="T71" s="90"/>
      <c r="U71" s="90"/>
      <c r="V71" s="92"/>
      <c r="W71" s="87"/>
      <c r="X71" s="90"/>
      <c r="Y71" s="90"/>
      <c r="Z71" s="90"/>
      <c r="AA71" s="92"/>
      <c r="AB71" s="161"/>
    </row>
    <row r="72" spans="1:28" ht="15.75" customHeight="1" x14ac:dyDescent="0.2">
      <c r="A72" s="74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N72" s="104"/>
      <c r="O72" s="76"/>
      <c r="P72" s="74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</row>
    <row r="73" spans="1:28" ht="15" customHeight="1" x14ac:dyDescent="0.2">
      <c r="A73" s="77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N73" s="104"/>
      <c r="O73" s="79"/>
      <c r="P73" s="77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</row>
    <row r="74" spans="1:28" ht="24" customHeight="1" thickBot="1" x14ac:dyDescent="0.25">
      <c r="A74" s="81"/>
      <c r="B74" s="267" t="str">
        <f>$B$1</f>
        <v xml:space="preserve">  2-Serien Liga</v>
      </c>
      <c r="C74" s="267"/>
      <c r="D74" s="267"/>
      <c r="E74" s="267"/>
      <c r="F74" s="267"/>
      <c r="G74" s="267"/>
      <c r="H74" s="267"/>
      <c r="I74" s="267"/>
      <c r="J74" s="268">
        <f>$J$1</f>
        <v>2023</v>
      </c>
      <c r="K74" s="268"/>
      <c r="L74" s="268"/>
      <c r="M74" s="160">
        <f>M59</f>
        <v>0</v>
      </c>
      <c r="N74" s="80" t="str">
        <f>N59</f>
        <v>C</v>
      </c>
      <c r="O74" s="69">
        <f>O59+2</f>
        <v>4</v>
      </c>
      <c r="P74" s="81"/>
      <c r="Q74" s="267" t="str">
        <f>$B$1</f>
        <v xml:space="preserve">  2-Serien Liga</v>
      </c>
      <c r="R74" s="267"/>
      <c r="S74" s="267"/>
      <c r="T74" s="267"/>
      <c r="U74" s="267"/>
      <c r="V74" s="267"/>
      <c r="W74" s="267"/>
      <c r="X74" s="267"/>
      <c r="Y74" s="268">
        <f>$J$1</f>
        <v>2023</v>
      </c>
      <c r="Z74" s="268"/>
      <c r="AA74" s="268"/>
    </row>
    <row r="75" spans="1:28" ht="18" customHeight="1" thickBot="1" x14ac:dyDescent="0.3">
      <c r="A75" s="82" t="s">
        <v>90</v>
      </c>
      <c r="B75" s="83"/>
      <c r="C75" s="83"/>
      <c r="D75" s="84" t="str">
        <f>N74&amp;O74</f>
        <v>C4</v>
      </c>
      <c r="E75" s="84" t="s">
        <v>91</v>
      </c>
      <c r="F75" s="83"/>
      <c r="G75" s="254"/>
      <c r="H75" s="255"/>
      <c r="I75" s="255"/>
      <c r="J75" s="255"/>
      <c r="K75" s="255"/>
      <c r="L75" s="256"/>
      <c r="N75" s="85"/>
      <c r="O75" s="86"/>
      <c r="P75" s="82" t="s">
        <v>90</v>
      </c>
      <c r="Q75" s="83"/>
      <c r="R75" s="83"/>
      <c r="S75" s="84" t="str">
        <f>N74&amp;O74-1</f>
        <v>C3</v>
      </c>
      <c r="T75" s="84" t="s">
        <v>91</v>
      </c>
      <c r="U75" s="83"/>
      <c r="V75" s="254"/>
      <c r="W75" s="254"/>
      <c r="X75" s="254"/>
      <c r="Y75" s="254"/>
      <c r="Z75" s="254"/>
      <c r="AA75" s="257"/>
      <c r="AB75" s="156"/>
    </row>
    <row r="76" spans="1:28" ht="18" customHeight="1" thickBot="1" x14ac:dyDescent="0.25">
      <c r="A76" s="87" t="s">
        <v>92</v>
      </c>
      <c r="B76" s="88" t="s">
        <v>93</v>
      </c>
      <c r="C76" s="88" t="s">
        <v>23</v>
      </c>
      <c r="D76" s="88" t="s">
        <v>94</v>
      </c>
      <c r="E76" s="88" t="s">
        <v>95</v>
      </c>
      <c r="F76" s="88" t="s">
        <v>96</v>
      </c>
      <c r="G76" s="89" t="s">
        <v>97</v>
      </c>
      <c r="H76" s="263" t="s">
        <v>98</v>
      </c>
      <c r="I76" s="264"/>
      <c r="J76" s="264"/>
      <c r="K76" s="264"/>
      <c r="L76" s="265"/>
      <c r="N76" s="85"/>
      <c r="O76" s="86"/>
      <c r="P76" s="87" t="s">
        <v>92</v>
      </c>
      <c r="Q76" s="88" t="s">
        <v>93</v>
      </c>
      <c r="R76" s="88" t="s">
        <v>23</v>
      </c>
      <c r="S76" s="88" t="s">
        <v>94</v>
      </c>
      <c r="T76" s="88" t="s">
        <v>95</v>
      </c>
      <c r="U76" s="88" t="s">
        <v>96</v>
      </c>
      <c r="V76" s="89" t="s">
        <v>97</v>
      </c>
      <c r="W76" s="263" t="s">
        <v>98</v>
      </c>
      <c r="X76" s="264"/>
      <c r="Y76" s="264"/>
      <c r="Z76" s="264"/>
      <c r="AA76" s="265"/>
      <c r="AB76" s="156"/>
    </row>
    <row r="77" spans="1:28" ht="21.75" customHeight="1" thickBot="1" x14ac:dyDescent="0.25">
      <c r="A77" s="266" t="s">
        <v>115</v>
      </c>
      <c r="B77" s="255"/>
      <c r="C77" s="259"/>
      <c r="D77" s="90" t="s">
        <v>100</v>
      </c>
      <c r="E77" s="90"/>
      <c r="F77" s="91"/>
      <c r="G77" s="92" t="s">
        <v>100</v>
      </c>
      <c r="H77" s="87"/>
      <c r="I77" s="90"/>
      <c r="J77" s="90"/>
      <c r="K77" s="90"/>
      <c r="L77" s="92"/>
      <c r="M77" s="156" t="s">
        <v>138</v>
      </c>
      <c r="N77" s="93"/>
      <c r="O77" s="94"/>
      <c r="P77" s="266" t="s">
        <v>115</v>
      </c>
      <c r="Q77" s="255"/>
      <c r="R77" s="259"/>
      <c r="S77" s="90" t="s">
        <v>100</v>
      </c>
      <c r="T77" s="90"/>
      <c r="U77" s="91"/>
      <c r="V77" s="92" t="s">
        <v>100</v>
      </c>
      <c r="W77" s="87"/>
      <c r="X77" s="90"/>
      <c r="Y77" s="90"/>
      <c r="Z77" s="90"/>
      <c r="AA77" s="92"/>
      <c r="AB77" s="156" t="s">
        <v>138</v>
      </c>
    </row>
    <row r="78" spans="1:28" ht="21.75" customHeight="1" x14ac:dyDescent="0.2">
      <c r="A78" s="70" t="s">
        <v>110</v>
      </c>
      <c r="B78" s="71">
        <f>VLOOKUP(D75,'Tischplan_16er_1.-5.'!$4:$100,26)</f>
        <v>3</v>
      </c>
      <c r="C78" s="71">
        <f>VLOOKUP(D75,'Tischplan_16er_1.-5.'!$4:$100,27)</f>
        <v>3</v>
      </c>
      <c r="D78" s="95"/>
      <c r="E78" s="95"/>
      <c r="F78" s="96"/>
      <c r="G78" s="97"/>
      <c r="H78" s="98"/>
      <c r="I78" s="95"/>
      <c r="J78" s="95"/>
      <c r="K78" s="95"/>
      <c r="L78" s="97"/>
      <c r="M78" s="157"/>
      <c r="N78" s="93"/>
      <c r="O78" s="94"/>
      <c r="P78" s="70" t="s">
        <v>110</v>
      </c>
      <c r="Q78" s="71">
        <f>VLOOKUP(S75,'Tischplan_16er_1.-5.'!$4:$100,26)</f>
        <v>4</v>
      </c>
      <c r="R78" s="71">
        <f>VLOOKUP(S75,'Tischplan_16er_1.-5.'!$4:$100,27)</f>
        <v>3</v>
      </c>
      <c r="S78" s="95"/>
      <c r="T78" s="95"/>
      <c r="U78" s="96"/>
      <c r="V78" s="97"/>
      <c r="W78" s="98"/>
      <c r="X78" s="95"/>
      <c r="Y78" s="95"/>
      <c r="Z78" s="95"/>
      <c r="AA78" s="97"/>
      <c r="AB78" s="157"/>
    </row>
    <row r="79" spans="1:28" ht="21.75" customHeight="1" thickBot="1" x14ac:dyDescent="0.25">
      <c r="A79" s="72" t="s">
        <v>111</v>
      </c>
      <c r="B79" s="73">
        <f>VLOOKUP(D75,'Tischplan_16er_1.-5.'!$4:$100,28)</f>
        <v>2</v>
      </c>
      <c r="C79" s="73">
        <f>VLOOKUP(D75,'Tischplan_16er_1.-5.'!$4:$100,29)</f>
        <v>4</v>
      </c>
      <c r="D79" s="99"/>
      <c r="E79" s="99"/>
      <c r="F79" s="100"/>
      <c r="G79" s="101"/>
      <c r="H79" s="102"/>
      <c r="I79" s="99"/>
      <c r="J79" s="99"/>
      <c r="K79" s="99"/>
      <c r="L79" s="101"/>
      <c r="M79" s="157"/>
      <c r="N79" s="93"/>
      <c r="O79" s="94"/>
      <c r="P79" s="72" t="s">
        <v>111</v>
      </c>
      <c r="Q79" s="73">
        <f>VLOOKUP(S75,'Tischplan_16er_1.-5.'!$4:$100,28)</f>
        <v>1</v>
      </c>
      <c r="R79" s="73">
        <f>VLOOKUP(S75,'Tischplan_16er_1.-5.'!$4:$100,29)</f>
        <v>4</v>
      </c>
      <c r="S79" s="99"/>
      <c r="T79" s="99"/>
      <c r="U79" s="100"/>
      <c r="V79" s="101"/>
      <c r="W79" s="102"/>
      <c r="X79" s="99"/>
      <c r="Y79" s="99"/>
      <c r="Z79" s="99"/>
      <c r="AA79" s="101"/>
      <c r="AB79" s="157"/>
    </row>
    <row r="80" spans="1:28" ht="21.75" customHeight="1" thickBot="1" x14ac:dyDescent="0.25">
      <c r="A80" s="103" t="s">
        <v>116</v>
      </c>
      <c r="B80" s="90"/>
      <c r="C80" s="90"/>
      <c r="D80" s="90"/>
      <c r="E80" s="90"/>
      <c r="F80" s="91"/>
      <c r="G80" s="92"/>
      <c r="H80" s="87"/>
      <c r="I80" s="90"/>
      <c r="J80" s="90"/>
      <c r="K80" s="90"/>
      <c r="L80" s="92"/>
      <c r="N80" s="104"/>
      <c r="O80" s="86"/>
      <c r="P80" s="103" t="s">
        <v>116</v>
      </c>
      <c r="Q80" s="90"/>
      <c r="R80" s="90"/>
      <c r="S80" s="90"/>
      <c r="T80" s="90"/>
      <c r="U80" s="91"/>
      <c r="V80" s="92"/>
      <c r="W80" s="87"/>
      <c r="X80" s="90"/>
      <c r="Y80" s="90"/>
      <c r="Z80" s="90"/>
      <c r="AA80" s="92"/>
      <c r="AB80" s="156"/>
    </row>
    <row r="81" spans="1:28" ht="21.75" customHeight="1" thickBot="1" x14ac:dyDescent="0.25">
      <c r="A81" s="266" t="s">
        <v>117</v>
      </c>
      <c r="B81" s="255"/>
      <c r="C81" s="259"/>
      <c r="D81" s="90" t="s">
        <v>100</v>
      </c>
      <c r="E81" s="90"/>
      <c r="F81" s="91"/>
      <c r="G81" s="92" t="s">
        <v>100</v>
      </c>
      <c r="H81" s="87"/>
      <c r="I81" s="90"/>
      <c r="J81" s="90"/>
      <c r="K81" s="90"/>
      <c r="L81" s="92"/>
      <c r="N81" s="104"/>
      <c r="O81" s="86"/>
      <c r="P81" s="266" t="s">
        <v>117</v>
      </c>
      <c r="Q81" s="255"/>
      <c r="R81" s="259"/>
      <c r="S81" s="90" t="s">
        <v>100</v>
      </c>
      <c r="T81" s="90"/>
      <c r="U81" s="91"/>
      <c r="V81" s="92" t="s">
        <v>100</v>
      </c>
      <c r="W81" s="87"/>
      <c r="X81" s="90"/>
      <c r="Y81" s="90"/>
      <c r="Z81" s="90"/>
      <c r="AA81" s="92"/>
      <c r="AB81" s="156"/>
    </row>
    <row r="82" spans="1:28" ht="18" customHeight="1" thickBot="1" x14ac:dyDescent="0.3">
      <c r="A82" s="82" t="s">
        <v>90</v>
      </c>
      <c r="B82" s="83"/>
      <c r="C82" s="83"/>
      <c r="D82" s="84" t="str">
        <f>D75</f>
        <v>C4</v>
      </c>
      <c r="E82" s="84" t="s">
        <v>91</v>
      </c>
      <c r="F82" s="83"/>
      <c r="G82" s="254"/>
      <c r="H82" s="255"/>
      <c r="I82" s="255"/>
      <c r="J82" s="255"/>
      <c r="K82" s="255"/>
      <c r="L82" s="256"/>
      <c r="M82" s="156" t="s">
        <v>138</v>
      </c>
      <c r="N82" s="104"/>
      <c r="O82" s="86"/>
      <c r="P82" s="82" t="s">
        <v>90</v>
      </c>
      <c r="Q82" s="83"/>
      <c r="R82" s="83"/>
      <c r="S82" s="84" t="str">
        <f>S75</f>
        <v>C3</v>
      </c>
      <c r="T82" s="84" t="s">
        <v>91</v>
      </c>
      <c r="U82" s="83"/>
      <c r="V82" s="254"/>
      <c r="W82" s="254"/>
      <c r="X82" s="254"/>
      <c r="Y82" s="254"/>
      <c r="Z82" s="254"/>
      <c r="AA82" s="257"/>
      <c r="AB82" s="156" t="s">
        <v>138</v>
      </c>
    </row>
    <row r="83" spans="1:28" ht="21.75" customHeight="1" x14ac:dyDescent="0.2">
      <c r="A83" s="70" t="s">
        <v>112</v>
      </c>
      <c r="B83" s="71">
        <f>VLOOKUP(D75,'Tischplan_16er_1.-5.'!$4:$100,34)</f>
        <v>2</v>
      </c>
      <c r="C83" s="71">
        <f>VLOOKUP(D75,'Tischplan_16er_1.-5.'!$4:$100,35)</f>
        <v>4</v>
      </c>
      <c r="D83" s="95"/>
      <c r="E83" s="95"/>
      <c r="F83" s="96"/>
      <c r="G83" s="97"/>
      <c r="H83" s="98"/>
      <c r="I83" s="95"/>
      <c r="J83" s="95"/>
      <c r="K83" s="95"/>
      <c r="L83" s="97"/>
      <c r="M83" s="157"/>
      <c r="N83" s="104"/>
      <c r="O83" s="86"/>
      <c r="P83" s="70" t="s">
        <v>112</v>
      </c>
      <c r="Q83" s="71">
        <f>VLOOKUP(S75,'Tischplan_16er_1.-5.'!$4:$100,34)</f>
        <v>1</v>
      </c>
      <c r="R83" s="71">
        <f>VLOOKUP(S75,'Tischplan_16er_1.-5.'!$4:$100,35)</f>
        <v>4</v>
      </c>
      <c r="S83" s="95"/>
      <c r="T83" s="95"/>
      <c r="U83" s="96"/>
      <c r="V83" s="97"/>
      <c r="W83" s="98"/>
      <c r="X83" s="95"/>
      <c r="Y83" s="95"/>
      <c r="Z83" s="95"/>
      <c r="AA83" s="97"/>
      <c r="AB83" s="157"/>
    </row>
    <row r="84" spans="1:28" ht="21.75" customHeight="1" thickBot="1" x14ac:dyDescent="0.25">
      <c r="A84" s="72" t="s">
        <v>113</v>
      </c>
      <c r="B84" s="73">
        <f>VLOOKUP(D75,'Tischplan_16er_1.-5.'!$4:$100,36)</f>
        <v>1</v>
      </c>
      <c r="C84" s="73">
        <f>VLOOKUP(D75,'Tischplan_16er_1.-5.'!$4:$100,37)</f>
        <v>3</v>
      </c>
      <c r="D84" s="99"/>
      <c r="E84" s="99"/>
      <c r="F84" s="100"/>
      <c r="G84" s="101"/>
      <c r="H84" s="102"/>
      <c r="I84" s="99"/>
      <c r="J84" s="99"/>
      <c r="K84" s="99"/>
      <c r="L84" s="101"/>
      <c r="M84" s="157"/>
      <c r="N84" s="104"/>
      <c r="O84" s="86"/>
      <c r="P84" s="72" t="s">
        <v>113</v>
      </c>
      <c r="Q84" s="73">
        <f>VLOOKUP(S75,'Tischplan_16er_1.-5.'!$4:$100,36)</f>
        <v>2</v>
      </c>
      <c r="R84" s="73">
        <f>VLOOKUP(S75,'Tischplan_16er_1.-5.'!$4:$100,37)</f>
        <v>3</v>
      </c>
      <c r="S84" s="99"/>
      <c r="T84" s="99"/>
      <c r="U84" s="100"/>
      <c r="V84" s="101"/>
      <c r="W84" s="102"/>
      <c r="X84" s="99"/>
      <c r="Y84" s="99"/>
      <c r="Z84" s="99"/>
      <c r="AA84" s="101"/>
      <c r="AB84" s="157"/>
    </row>
    <row r="85" spans="1:28" ht="21.75" customHeight="1" thickBot="1" x14ac:dyDescent="0.25">
      <c r="A85" s="103" t="s">
        <v>118</v>
      </c>
      <c r="B85" s="90"/>
      <c r="C85" s="90"/>
      <c r="D85" s="90"/>
      <c r="E85" s="90"/>
      <c r="F85" s="91"/>
      <c r="G85" s="92"/>
      <c r="H85" s="87"/>
      <c r="I85" s="90"/>
      <c r="J85" s="90"/>
      <c r="K85" s="90"/>
      <c r="L85" s="92"/>
      <c r="N85" s="104"/>
      <c r="O85" s="86"/>
      <c r="P85" s="103" t="s">
        <v>118</v>
      </c>
      <c r="Q85" s="90"/>
      <c r="R85" s="90"/>
      <c r="S85" s="90"/>
      <c r="T85" s="90"/>
      <c r="U85" s="91"/>
      <c r="V85" s="92"/>
      <c r="W85" s="87"/>
      <c r="X85" s="90"/>
      <c r="Y85" s="90"/>
      <c r="Z85" s="90"/>
      <c r="AA85" s="92"/>
      <c r="AB85" s="156"/>
    </row>
    <row r="86" spans="1:28" ht="21.75" customHeight="1" thickBot="1" x14ac:dyDescent="0.3">
      <c r="A86" s="105" t="s">
        <v>114</v>
      </c>
      <c r="B86" s="90"/>
      <c r="C86" s="90"/>
      <c r="D86" s="90"/>
      <c r="E86" s="90"/>
      <c r="F86" s="90"/>
      <c r="G86" s="92"/>
      <c r="H86" s="87"/>
      <c r="I86" s="90"/>
      <c r="J86" s="90"/>
      <c r="K86" s="90"/>
      <c r="L86" s="92"/>
      <c r="M86" s="161"/>
      <c r="N86" s="107"/>
      <c r="O86" s="108"/>
      <c r="P86" s="105" t="s">
        <v>114</v>
      </c>
      <c r="Q86" s="90"/>
      <c r="R86" s="90"/>
      <c r="S86" s="90"/>
      <c r="T86" s="90"/>
      <c r="U86" s="90"/>
      <c r="V86" s="92"/>
      <c r="W86" s="87"/>
      <c r="X86" s="90"/>
      <c r="Y86" s="90"/>
      <c r="Z86" s="90"/>
      <c r="AA86" s="92"/>
      <c r="AB86" s="161"/>
    </row>
    <row r="87" spans="1:28" ht="3" customHeight="1" x14ac:dyDescent="0.2"/>
    <row r="88" spans="1:28" ht="24" customHeight="1" thickBot="1" x14ac:dyDescent="0.25">
      <c r="A88" s="81"/>
      <c r="B88" s="267" t="str">
        <f>$B$1</f>
        <v xml:space="preserve">  2-Serien Liga</v>
      </c>
      <c r="C88" s="267"/>
      <c r="D88" s="267"/>
      <c r="E88" s="267"/>
      <c r="F88" s="267"/>
      <c r="G88" s="267"/>
      <c r="H88" s="267"/>
      <c r="I88" s="267"/>
      <c r="J88" s="268">
        <f>$J$1</f>
        <v>2023</v>
      </c>
      <c r="K88" s="268"/>
      <c r="L88" s="268"/>
      <c r="M88" s="160">
        <f>VORNE_10S!L100</f>
        <v>0</v>
      </c>
      <c r="N88" s="80" t="str">
        <f>VORNE_10S!M100</f>
        <v>D</v>
      </c>
      <c r="O88" s="69">
        <f>VORNE_10S!O100</f>
        <v>2</v>
      </c>
      <c r="P88" s="81"/>
      <c r="Q88" s="267" t="str">
        <f>$B$1</f>
        <v xml:space="preserve">  2-Serien Liga</v>
      </c>
      <c r="R88" s="267"/>
      <c r="S88" s="267"/>
      <c r="T88" s="267"/>
      <c r="U88" s="267"/>
      <c r="V88" s="267"/>
      <c r="W88" s="267"/>
      <c r="X88" s="267"/>
      <c r="Y88" s="268">
        <f>$J$1</f>
        <v>2023</v>
      </c>
      <c r="Z88" s="268"/>
      <c r="AA88" s="268"/>
    </row>
    <row r="89" spans="1:28" ht="18" customHeight="1" thickBot="1" x14ac:dyDescent="0.3">
      <c r="A89" s="82" t="s">
        <v>90</v>
      </c>
      <c r="B89" s="83"/>
      <c r="C89" s="83"/>
      <c r="D89" s="84" t="str">
        <f>N88&amp;O88</f>
        <v>D2</v>
      </c>
      <c r="E89" s="84" t="s">
        <v>91</v>
      </c>
      <c r="F89" s="83"/>
      <c r="G89" s="254"/>
      <c r="H89" s="254"/>
      <c r="I89" s="254"/>
      <c r="J89" s="254"/>
      <c r="K89" s="254"/>
      <c r="L89" s="257"/>
      <c r="N89" s="85"/>
      <c r="O89" s="86"/>
      <c r="P89" s="82" t="s">
        <v>90</v>
      </c>
      <c r="Q89" s="83"/>
      <c r="R89" s="83"/>
      <c r="S89" s="84" t="str">
        <f>N88&amp;O88-1</f>
        <v>D1</v>
      </c>
      <c r="T89" s="84" t="s">
        <v>91</v>
      </c>
      <c r="U89" s="83"/>
      <c r="V89" s="254"/>
      <c r="W89" s="254"/>
      <c r="X89" s="254"/>
      <c r="Y89" s="254"/>
      <c r="Z89" s="254"/>
      <c r="AA89" s="257"/>
      <c r="AB89" s="156"/>
    </row>
    <row r="90" spans="1:28" ht="18" customHeight="1" thickBot="1" x14ac:dyDescent="0.25">
      <c r="A90" s="87" t="s">
        <v>92</v>
      </c>
      <c r="B90" s="88" t="s">
        <v>93</v>
      </c>
      <c r="C90" s="88" t="s">
        <v>23</v>
      </c>
      <c r="D90" s="88" t="s">
        <v>94</v>
      </c>
      <c r="E90" s="88" t="s">
        <v>95</v>
      </c>
      <c r="F90" s="88" t="s">
        <v>96</v>
      </c>
      <c r="G90" s="89" t="s">
        <v>97</v>
      </c>
      <c r="H90" s="263" t="s">
        <v>98</v>
      </c>
      <c r="I90" s="264"/>
      <c r="J90" s="264"/>
      <c r="K90" s="264"/>
      <c r="L90" s="265"/>
      <c r="N90" s="85"/>
      <c r="O90" s="86"/>
      <c r="P90" s="87" t="s">
        <v>92</v>
      </c>
      <c r="Q90" s="88" t="s">
        <v>93</v>
      </c>
      <c r="R90" s="88" t="s">
        <v>23</v>
      </c>
      <c r="S90" s="88" t="s">
        <v>94</v>
      </c>
      <c r="T90" s="88" t="s">
        <v>95</v>
      </c>
      <c r="U90" s="88" t="s">
        <v>96</v>
      </c>
      <c r="V90" s="89" t="s">
        <v>97</v>
      </c>
      <c r="W90" s="263" t="s">
        <v>98</v>
      </c>
      <c r="X90" s="264"/>
      <c r="Y90" s="264"/>
      <c r="Z90" s="264"/>
      <c r="AA90" s="265"/>
      <c r="AB90" s="156"/>
    </row>
    <row r="91" spans="1:28" ht="21.75" customHeight="1" thickBot="1" x14ac:dyDescent="0.25">
      <c r="A91" s="266" t="s">
        <v>115</v>
      </c>
      <c r="B91" s="255"/>
      <c r="C91" s="259"/>
      <c r="D91" s="90" t="s">
        <v>100</v>
      </c>
      <c r="E91" s="90"/>
      <c r="F91" s="91"/>
      <c r="G91" s="92" t="s">
        <v>100</v>
      </c>
      <c r="H91" s="87"/>
      <c r="I91" s="90"/>
      <c r="J91" s="90"/>
      <c r="K91" s="90"/>
      <c r="L91" s="92"/>
      <c r="M91" s="156" t="s">
        <v>138</v>
      </c>
      <c r="N91" s="93"/>
      <c r="O91" s="94"/>
      <c r="P91" s="266" t="s">
        <v>115</v>
      </c>
      <c r="Q91" s="255"/>
      <c r="R91" s="259"/>
      <c r="S91" s="90" t="s">
        <v>100</v>
      </c>
      <c r="T91" s="90"/>
      <c r="U91" s="91"/>
      <c r="V91" s="92" t="s">
        <v>100</v>
      </c>
      <c r="W91" s="87"/>
      <c r="X91" s="90"/>
      <c r="Y91" s="90"/>
      <c r="Z91" s="90"/>
      <c r="AA91" s="92"/>
      <c r="AB91" s="156" t="s">
        <v>138</v>
      </c>
    </row>
    <row r="92" spans="1:28" ht="21.75" customHeight="1" x14ac:dyDescent="0.2">
      <c r="A92" s="70" t="s">
        <v>110</v>
      </c>
      <c r="B92" s="71">
        <f>VLOOKUP(D89,'Tischplan_16er_1.-5.'!$4:$100,26)</f>
        <v>5</v>
      </c>
      <c r="C92" s="71">
        <f>VLOOKUP(D89,'Tischplan_16er_1.-5.'!$4:$100,27)</f>
        <v>3</v>
      </c>
      <c r="D92" s="95"/>
      <c r="E92" s="95"/>
      <c r="F92" s="96"/>
      <c r="G92" s="97"/>
      <c r="H92" s="98"/>
      <c r="I92" s="95"/>
      <c r="J92" s="95"/>
      <c r="K92" s="95"/>
      <c r="L92" s="97"/>
      <c r="M92" s="157"/>
      <c r="N92" s="93"/>
      <c r="O92" s="94"/>
      <c r="P92" s="70" t="s">
        <v>110</v>
      </c>
      <c r="Q92" s="71">
        <f>VLOOKUP(S89,'Tischplan_16er_1.-5.'!$4:273,26)</f>
        <v>6</v>
      </c>
      <c r="R92" s="71">
        <f>VLOOKUP(S89,'Tischplan_16er_1.-5.'!$4:273,27)</f>
        <v>3</v>
      </c>
      <c r="S92" s="95"/>
      <c r="T92" s="95"/>
      <c r="U92" s="96"/>
      <c r="V92" s="97"/>
      <c r="W92" s="98"/>
      <c r="X92" s="95"/>
      <c r="Y92" s="95"/>
      <c r="Z92" s="95"/>
      <c r="AA92" s="97"/>
      <c r="AB92" s="157"/>
    </row>
    <row r="93" spans="1:28" ht="21.75" customHeight="1" thickBot="1" x14ac:dyDescent="0.25">
      <c r="A93" s="72" t="s">
        <v>111</v>
      </c>
      <c r="B93" s="73">
        <f>VLOOKUP(D89,'Tischplan_16er_1.-5.'!$4:$100,28)</f>
        <v>8</v>
      </c>
      <c r="C93" s="73">
        <f>VLOOKUP(D89,'Tischplan_16er_1.-5.'!$4:$100,29)</f>
        <v>4</v>
      </c>
      <c r="D93" s="99"/>
      <c r="E93" s="99"/>
      <c r="F93" s="100"/>
      <c r="G93" s="101"/>
      <c r="H93" s="102"/>
      <c r="I93" s="99"/>
      <c r="J93" s="99"/>
      <c r="K93" s="99"/>
      <c r="L93" s="101"/>
      <c r="M93" s="157"/>
      <c r="N93" s="93"/>
      <c r="O93" s="94"/>
      <c r="P93" s="72" t="s">
        <v>111</v>
      </c>
      <c r="Q93" s="73">
        <f>VLOOKUP(S89,'Tischplan_16er_1.-5.'!$4:273,28)</f>
        <v>7</v>
      </c>
      <c r="R93" s="73">
        <f>VLOOKUP(S89,'Tischplan_16er_1.-5.'!$4:273,29)</f>
        <v>4</v>
      </c>
      <c r="S93" s="99"/>
      <c r="T93" s="99"/>
      <c r="U93" s="100"/>
      <c r="V93" s="101"/>
      <c r="W93" s="102"/>
      <c r="X93" s="99"/>
      <c r="Y93" s="99"/>
      <c r="Z93" s="99"/>
      <c r="AA93" s="101"/>
      <c r="AB93" s="157"/>
    </row>
    <row r="94" spans="1:28" ht="21.75" customHeight="1" thickBot="1" x14ac:dyDescent="0.25">
      <c r="A94" s="103" t="s">
        <v>116</v>
      </c>
      <c r="B94" s="90"/>
      <c r="C94" s="90"/>
      <c r="D94" s="90"/>
      <c r="E94" s="90"/>
      <c r="F94" s="91"/>
      <c r="G94" s="92"/>
      <c r="H94" s="87"/>
      <c r="I94" s="90"/>
      <c r="J94" s="90"/>
      <c r="K94" s="90"/>
      <c r="L94" s="92"/>
      <c r="N94" s="104"/>
      <c r="O94" s="86"/>
      <c r="P94" s="103" t="s">
        <v>116</v>
      </c>
      <c r="Q94" s="90"/>
      <c r="R94" s="90"/>
      <c r="S94" s="90"/>
      <c r="T94" s="90"/>
      <c r="U94" s="91"/>
      <c r="V94" s="92"/>
      <c r="W94" s="87"/>
      <c r="X94" s="90"/>
      <c r="Y94" s="90"/>
      <c r="Z94" s="90"/>
      <c r="AA94" s="92"/>
      <c r="AB94" s="156"/>
    </row>
    <row r="95" spans="1:28" ht="21.75" customHeight="1" thickBot="1" x14ac:dyDescent="0.25">
      <c r="A95" s="266" t="s">
        <v>117</v>
      </c>
      <c r="B95" s="255"/>
      <c r="C95" s="259"/>
      <c r="D95" s="90" t="s">
        <v>100</v>
      </c>
      <c r="E95" s="90"/>
      <c r="F95" s="91"/>
      <c r="G95" s="92" t="s">
        <v>100</v>
      </c>
      <c r="H95" s="87"/>
      <c r="I95" s="90"/>
      <c r="J95" s="90"/>
      <c r="K95" s="90"/>
      <c r="L95" s="92"/>
      <c r="N95" s="104"/>
      <c r="O95" s="86"/>
      <c r="P95" s="266" t="s">
        <v>117</v>
      </c>
      <c r="Q95" s="255"/>
      <c r="R95" s="259"/>
      <c r="S95" s="90" t="s">
        <v>100</v>
      </c>
      <c r="T95" s="90"/>
      <c r="U95" s="91"/>
      <c r="V95" s="92" t="s">
        <v>100</v>
      </c>
      <c r="W95" s="87"/>
      <c r="X95" s="90"/>
      <c r="Y95" s="90"/>
      <c r="Z95" s="90"/>
      <c r="AA95" s="92"/>
      <c r="AB95" s="156"/>
    </row>
    <row r="96" spans="1:28" ht="18" customHeight="1" thickBot="1" x14ac:dyDescent="0.3">
      <c r="A96" s="82" t="s">
        <v>90</v>
      </c>
      <c r="B96" s="83"/>
      <c r="C96" s="83"/>
      <c r="D96" s="84" t="str">
        <f>D89</f>
        <v>D2</v>
      </c>
      <c r="E96" s="84" t="s">
        <v>91</v>
      </c>
      <c r="F96" s="83"/>
      <c r="G96" s="254"/>
      <c r="H96" s="255"/>
      <c r="I96" s="255"/>
      <c r="J96" s="255"/>
      <c r="K96" s="255"/>
      <c r="L96" s="256"/>
      <c r="M96" s="156" t="s">
        <v>138</v>
      </c>
      <c r="N96" s="104"/>
      <c r="O96" s="86"/>
      <c r="P96" s="82" t="s">
        <v>90</v>
      </c>
      <c r="Q96" s="83"/>
      <c r="R96" s="83"/>
      <c r="S96" s="84" t="str">
        <f>S89</f>
        <v>D1</v>
      </c>
      <c r="T96" s="84" t="s">
        <v>91</v>
      </c>
      <c r="U96" s="83"/>
      <c r="V96" s="254"/>
      <c r="W96" s="254"/>
      <c r="X96" s="254"/>
      <c r="Y96" s="254"/>
      <c r="Z96" s="254"/>
      <c r="AA96" s="257"/>
      <c r="AB96" s="156" t="s">
        <v>138</v>
      </c>
    </row>
    <row r="97" spans="1:28" ht="21.75" customHeight="1" x14ac:dyDescent="0.2">
      <c r="A97" s="70" t="s">
        <v>112</v>
      </c>
      <c r="B97" s="71">
        <f>VLOOKUP(D89,'Tischplan_16er_1.-5.'!$4:$100,34)</f>
        <v>3</v>
      </c>
      <c r="C97" s="71">
        <f>VLOOKUP(D89,'Tischplan_16er_1.-5.'!$4:$100,35)</f>
        <v>2</v>
      </c>
      <c r="D97" s="95"/>
      <c r="E97" s="95"/>
      <c r="F97" s="96"/>
      <c r="G97" s="97"/>
      <c r="H97" s="98"/>
      <c r="I97" s="95"/>
      <c r="J97" s="95"/>
      <c r="K97" s="95"/>
      <c r="L97" s="97"/>
      <c r="M97" s="157"/>
      <c r="N97" s="104"/>
      <c r="O97" s="86"/>
      <c r="P97" s="70" t="s">
        <v>112</v>
      </c>
      <c r="Q97" s="71">
        <f>VLOOKUP(S89,'Tischplan_16er_1.-5.'!$4:$100,34)</f>
        <v>4</v>
      </c>
      <c r="R97" s="71">
        <f>VLOOKUP(S89,'Tischplan_16er_1.-5.'!$4:$100,35)</f>
        <v>2</v>
      </c>
      <c r="S97" s="95"/>
      <c r="T97" s="95"/>
      <c r="U97" s="96"/>
      <c r="V97" s="97"/>
      <c r="W97" s="98"/>
      <c r="X97" s="95"/>
      <c r="Y97" s="95"/>
      <c r="Z97" s="95"/>
      <c r="AA97" s="97"/>
      <c r="AB97" s="157"/>
    </row>
    <row r="98" spans="1:28" ht="21.75" customHeight="1" thickBot="1" x14ac:dyDescent="0.25">
      <c r="A98" s="72" t="s">
        <v>113</v>
      </c>
      <c r="B98" s="73">
        <f>VLOOKUP(D89,'Tischplan_16er_1.-5.'!$4:$100,36)</f>
        <v>1</v>
      </c>
      <c r="C98" s="73">
        <f>VLOOKUP(D89,'Tischplan_16er_1.-5.'!$4:$100,37)</f>
        <v>1</v>
      </c>
      <c r="D98" s="99"/>
      <c r="E98" s="99"/>
      <c r="F98" s="100"/>
      <c r="G98" s="101"/>
      <c r="H98" s="102"/>
      <c r="I98" s="99"/>
      <c r="J98" s="99"/>
      <c r="K98" s="99"/>
      <c r="L98" s="101"/>
      <c r="M98" s="157"/>
      <c r="N98" s="104"/>
      <c r="O98" s="86"/>
      <c r="P98" s="72" t="s">
        <v>113</v>
      </c>
      <c r="Q98" s="73">
        <f>VLOOKUP(S89,'Tischplan_16er_1.-5.'!$4:$100,36)</f>
        <v>2</v>
      </c>
      <c r="R98" s="73">
        <f>VLOOKUP(S89,'Tischplan_16er_1.-5.'!$4:$100,37)</f>
        <v>1</v>
      </c>
      <c r="S98" s="99"/>
      <c r="T98" s="99"/>
      <c r="U98" s="100"/>
      <c r="V98" s="101"/>
      <c r="W98" s="102"/>
      <c r="X98" s="99"/>
      <c r="Y98" s="99"/>
      <c r="Z98" s="99"/>
      <c r="AA98" s="101"/>
      <c r="AB98" s="157"/>
    </row>
    <row r="99" spans="1:28" ht="21.75" customHeight="1" thickBot="1" x14ac:dyDescent="0.25">
      <c r="A99" s="103" t="s">
        <v>118</v>
      </c>
      <c r="B99" s="90"/>
      <c r="C99" s="90"/>
      <c r="D99" s="90"/>
      <c r="E99" s="90"/>
      <c r="F99" s="91"/>
      <c r="G99" s="92"/>
      <c r="H99" s="87"/>
      <c r="I99" s="90"/>
      <c r="J99" s="90"/>
      <c r="K99" s="90"/>
      <c r="L99" s="92"/>
      <c r="N99" s="104"/>
      <c r="O99" s="86"/>
      <c r="P99" s="103" t="s">
        <v>118</v>
      </c>
      <c r="Q99" s="90"/>
      <c r="R99" s="90"/>
      <c r="S99" s="90"/>
      <c r="T99" s="90"/>
      <c r="U99" s="91"/>
      <c r="V99" s="92"/>
      <c r="W99" s="87"/>
      <c r="X99" s="90"/>
      <c r="Y99" s="90"/>
      <c r="Z99" s="90"/>
      <c r="AA99" s="92"/>
      <c r="AB99" s="156"/>
    </row>
    <row r="100" spans="1:28" ht="21.75" customHeight="1" thickBot="1" x14ac:dyDescent="0.3">
      <c r="A100" s="105" t="s">
        <v>114</v>
      </c>
      <c r="B100" s="90"/>
      <c r="C100" s="90"/>
      <c r="D100" s="90"/>
      <c r="E100" s="90"/>
      <c r="F100" s="90"/>
      <c r="G100" s="92"/>
      <c r="H100" s="87"/>
      <c r="I100" s="90"/>
      <c r="J100" s="90"/>
      <c r="K100" s="90"/>
      <c r="L100" s="92"/>
      <c r="M100" s="161"/>
      <c r="N100" s="107"/>
      <c r="O100" s="106"/>
      <c r="P100" s="105" t="s">
        <v>114</v>
      </c>
      <c r="Q100" s="90"/>
      <c r="R100" s="90"/>
      <c r="S100" s="90"/>
      <c r="T100" s="90"/>
      <c r="U100" s="90"/>
      <c r="V100" s="92"/>
      <c r="W100" s="87"/>
      <c r="X100" s="90"/>
      <c r="Y100" s="90"/>
      <c r="Z100" s="90"/>
      <c r="AA100" s="92"/>
      <c r="AB100" s="161"/>
    </row>
    <row r="101" spans="1:28" ht="15.75" customHeight="1" x14ac:dyDescent="0.2">
      <c r="A101" s="74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N101" s="104"/>
      <c r="O101" s="76"/>
      <c r="P101" s="74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</row>
    <row r="102" spans="1:28" ht="15" customHeight="1" x14ac:dyDescent="0.2">
      <c r="A102" s="77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N102" s="104"/>
      <c r="O102" s="79"/>
      <c r="P102" s="77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</row>
    <row r="103" spans="1:28" ht="24" customHeight="1" thickBot="1" x14ac:dyDescent="0.25">
      <c r="A103" s="81"/>
      <c r="B103" s="267" t="str">
        <f>$B$1</f>
        <v xml:space="preserve">  2-Serien Liga</v>
      </c>
      <c r="C103" s="267"/>
      <c r="D103" s="267"/>
      <c r="E103" s="267"/>
      <c r="F103" s="267"/>
      <c r="G103" s="267"/>
      <c r="H103" s="267"/>
      <c r="I103" s="267"/>
      <c r="J103" s="268">
        <f>$J$1</f>
        <v>2023</v>
      </c>
      <c r="K103" s="268"/>
      <c r="L103" s="268"/>
      <c r="M103" s="160">
        <f>M88</f>
        <v>0</v>
      </c>
      <c r="N103" s="80" t="str">
        <f>N88</f>
        <v>D</v>
      </c>
      <c r="O103" s="69">
        <f>O88+2</f>
        <v>4</v>
      </c>
      <c r="P103" s="81"/>
      <c r="Q103" s="267" t="str">
        <f>$B$1</f>
        <v xml:space="preserve">  2-Serien Liga</v>
      </c>
      <c r="R103" s="267"/>
      <c r="S103" s="267"/>
      <c r="T103" s="267"/>
      <c r="U103" s="267"/>
      <c r="V103" s="267"/>
      <c r="W103" s="267"/>
      <c r="X103" s="267"/>
      <c r="Y103" s="268">
        <f>$J$1</f>
        <v>2023</v>
      </c>
      <c r="Z103" s="268"/>
      <c r="AA103" s="268"/>
    </row>
    <row r="104" spans="1:28" ht="18" customHeight="1" thickBot="1" x14ac:dyDescent="0.3">
      <c r="A104" s="82" t="s">
        <v>90</v>
      </c>
      <c r="B104" s="83"/>
      <c r="C104" s="83"/>
      <c r="D104" s="84" t="str">
        <f>N103&amp;O103</f>
        <v>D4</v>
      </c>
      <c r="E104" s="84" t="s">
        <v>91</v>
      </c>
      <c r="F104" s="83"/>
      <c r="G104" s="254"/>
      <c r="H104" s="255"/>
      <c r="I104" s="255"/>
      <c r="J104" s="255"/>
      <c r="K104" s="255"/>
      <c r="L104" s="256"/>
      <c r="N104" s="85"/>
      <c r="O104" s="86"/>
      <c r="P104" s="82" t="s">
        <v>90</v>
      </c>
      <c r="Q104" s="83"/>
      <c r="R104" s="83"/>
      <c r="S104" s="84" t="str">
        <f>N103&amp;O103-1</f>
        <v>D3</v>
      </c>
      <c r="T104" s="84" t="s">
        <v>91</v>
      </c>
      <c r="U104" s="83"/>
      <c r="V104" s="254"/>
      <c r="W104" s="254"/>
      <c r="X104" s="254"/>
      <c r="Y104" s="254"/>
      <c r="Z104" s="254"/>
      <c r="AA104" s="257"/>
      <c r="AB104" s="156"/>
    </row>
    <row r="105" spans="1:28" ht="18" customHeight="1" thickBot="1" x14ac:dyDescent="0.25">
      <c r="A105" s="87" t="s">
        <v>92</v>
      </c>
      <c r="B105" s="88" t="s">
        <v>93</v>
      </c>
      <c r="C105" s="88" t="s">
        <v>23</v>
      </c>
      <c r="D105" s="88" t="s">
        <v>94</v>
      </c>
      <c r="E105" s="88" t="s">
        <v>95</v>
      </c>
      <c r="F105" s="88" t="s">
        <v>96</v>
      </c>
      <c r="G105" s="89" t="s">
        <v>97</v>
      </c>
      <c r="H105" s="263" t="s">
        <v>98</v>
      </c>
      <c r="I105" s="264"/>
      <c r="J105" s="264"/>
      <c r="K105" s="264"/>
      <c r="L105" s="265"/>
      <c r="N105" s="85"/>
      <c r="O105" s="86"/>
      <c r="P105" s="87" t="s">
        <v>92</v>
      </c>
      <c r="Q105" s="88" t="s">
        <v>93</v>
      </c>
      <c r="R105" s="88" t="s">
        <v>23</v>
      </c>
      <c r="S105" s="88" t="s">
        <v>94</v>
      </c>
      <c r="T105" s="88" t="s">
        <v>95</v>
      </c>
      <c r="U105" s="88" t="s">
        <v>96</v>
      </c>
      <c r="V105" s="89" t="s">
        <v>97</v>
      </c>
      <c r="W105" s="263" t="s">
        <v>98</v>
      </c>
      <c r="X105" s="264"/>
      <c r="Y105" s="264"/>
      <c r="Z105" s="264"/>
      <c r="AA105" s="265"/>
      <c r="AB105" s="156"/>
    </row>
    <row r="106" spans="1:28" ht="21.75" customHeight="1" thickBot="1" x14ac:dyDescent="0.25">
      <c r="A106" s="266" t="s">
        <v>115</v>
      </c>
      <c r="B106" s="255"/>
      <c r="C106" s="259"/>
      <c r="D106" s="90" t="s">
        <v>100</v>
      </c>
      <c r="E106" s="90"/>
      <c r="F106" s="91"/>
      <c r="G106" s="92" t="s">
        <v>100</v>
      </c>
      <c r="H106" s="87"/>
      <c r="I106" s="90"/>
      <c r="J106" s="90"/>
      <c r="K106" s="90"/>
      <c r="L106" s="92"/>
      <c r="M106" s="156" t="s">
        <v>138</v>
      </c>
      <c r="N106" s="93"/>
      <c r="O106" s="94"/>
      <c r="P106" s="266" t="s">
        <v>115</v>
      </c>
      <c r="Q106" s="255"/>
      <c r="R106" s="259"/>
      <c r="S106" s="90" t="s">
        <v>100</v>
      </c>
      <c r="T106" s="90"/>
      <c r="U106" s="91"/>
      <c r="V106" s="92" t="s">
        <v>100</v>
      </c>
      <c r="W106" s="87"/>
      <c r="X106" s="90"/>
      <c r="Y106" s="90"/>
      <c r="Z106" s="90"/>
      <c r="AA106" s="92"/>
      <c r="AB106" s="156" t="s">
        <v>138</v>
      </c>
    </row>
    <row r="107" spans="1:28" ht="21.75" customHeight="1" x14ac:dyDescent="0.2">
      <c r="A107" s="70" t="s">
        <v>110</v>
      </c>
      <c r="B107" s="71">
        <f>VLOOKUP(D104,'Tischplan_16er_1.-5.'!$4:$100,26)</f>
        <v>7</v>
      </c>
      <c r="C107" s="71">
        <f>VLOOKUP(D104,'Tischplan_16er_1.-5.'!$4:$100,27)</f>
        <v>3</v>
      </c>
      <c r="D107" s="95"/>
      <c r="E107" s="95"/>
      <c r="F107" s="96"/>
      <c r="G107" s="97"/>
      <c r="H107" s="98"/>
      <c r="I107" s="95"/>
      <c r="J107" s="95"/>
      <c r="K107" s="95"/>
      <c r="L107" s="97"/>
      <c r="M107" s="157"/>
      <c r="N107" s="93"/>
      <c r="O107" s="94"/>
      <c r="P107" s="70" t="s">
        <v>110</v>
      </c>
      <c r="Q107" s="71">
        <f>VLOOKUP(S104,'Tischplan_16er_1.-5.'!$4:$100,26)</f>
        <v>8</v>
      </c>
      <c r="R107" s="71">
        <f>VLOOKUP(S104,'Tischplan_16er_1.-5.'!$4:$100,27)</f>
        <v>3</v>
      </c>
      <c r="S107" s="95"/>
      <c r="T107" s="95"/>
      <c r="U107" s="96"/>
      <c r="V107" s="97"/>
      <c r="W107" s="98"/>
      <c r="X107" s="95"/>
      <c r="Y107" s="95"/>
      <c r="Z107" s="95"/>
      <c r="AA107" s="97"/>
      <c r="AB107" s="157"/>
    </row>
    <row r="108" spans="1:28" ht="21.75" customHeight="1" thickBot="1" x14ac:dyDescent="0.25">
      <c r="A108" s="72" t="s">
        <v>111</v>
      </c>
      <c r="B108" s="73">
        <f>VLOOKUP(D104,'Tischplan_16er_1.-5.'!$4:$100,28)</f>
        <v>6</v>
      </c>
      <c r="C108" s="73">
        <f>VLOOKUP(D104,'Tischplan_16er_1.-5.'!$4:$100,29)</f>
        <v>4</v>
      </c>
      <c r="D108" s="99"/>
      <c r="E108" s="99"/>
      <c r="F108" s="100"/>
      <c r="G108" s="101"/>
      <c r="H108" s="102"/>
      <c r="I108" s="99"/>
      <c r="J108" s="99"/>
      <c r="K108" s="99"/>
      <c r="L108" s="101"/>
      <c r="M108" s="157"/>
      <c r="N108" s="93"/>
      <c r="O108" s="94"/>
      <c r="P108" s="72" t="s">
        <v>111</v>
      </c>
      <c r="Q108" s="73">
        <f>VLOOKUP(S104,'Tischplan_16er_1.-5.'!$4:$100,28)</f>
        <v>5</v>
      </c>
      <c r="R108" s="73">
        <f>VLOOKUP(S104,'Tischplan_16er_1.-5.'!$4:$100,29)</f>
        <v>4</v>
      </c>
      <c r="S108" s="99"/>
      <c r="T108" s="99"/>
      <c r="U108" s="100"/>
      <c r="V108" s="101"/>
      <c r="W108" s="102"/>
      <c r="X108" s="99"/>
      <c r="Y108" s="99"/>
      <c r="Z108" s="99"/>
      <c r="AA108" s="101"/>
      <c r="AB108" s="157"/>
    </row>
    <row r="109" spans="1:28" ht="21.75" customHeight="1" thickBot="1" x14ac:dyDescent="0.25">
      <c r="A109" s="103" t="s">
        <v>116</v>
      </c>
      <c r="B109" s="90"/>
      <c r="C109" s="90"/>
      <c r="D109" s="90"/>
      <c r="E109" s="90"/>
      <c r="F109" s="91"/>
      <c r="G109" s="92"/>
      <c r="H109" s="87"/>
      <c r="I109" s="90"/>
      <c r="J109" s="90"/>
      <c r="K109" s="90"/>
      <c r="L109" s="92"/>
      <c r="N109" s="104"/>
      <c r="O109" s="86"/>
      <c r="P109" s="103" t="s">
        <v>116</v>
      </c>
      <c r="Q109" s="90"/>
      <c r="R109" s="90"/>
      <c r="S109" s="90"/>
      <c r="T109" s="90"/>
      <c r="U109" s="91"/>
      <c r="V109" s="92"/>
      <c r="W109" s="87"/>
      <c r="X109" s="90"/>
      <c r="Y109" s="90"/>
      <c r="Z109" s="90"/>
      <c r="AA109" s="92"/>
      <c r="AB109" s="156"/>
    </row>
    <row r="110" spans="1:28" ht="21.75" customHeight="1" thickBot="1" x14ac:dyDescent="0.25">
      <c r="A110" s="266" t="s">
        <v>117</v>
      </c>
      <c r="B110" s="255"/>
      <c r="C110" s="259"/>
      <c r="D110" s="90" t="s">
        <v>100</v>
      </c>
      <c r="E110" s="90"/>
      <c r="F110" s="91"/>
      <c r="G110" s="92" t="s">
        <v>100</v>
      </c>
      <c r="H110" s="87"/>
      <c r="I110" s="90"/>
      <c r="J110" s="90"/>
      <c r="K110" s="90"/>
      <c r="L110" s="92"/>
      <c r="N110" s="104"/>
      <c r="O110" s="86"/>
      <c r="P110" s="266" t="s">
        <v>117</v>
      </c>
      <c r="Q110" s="255"/>
      <c r="R110" s="259"/>
      <c r="S110" s="90" t="s">
        <v>100</v>
      </c>
      <c r="T110" s="90"/>
      <c r="U110" s="91"/>
      <c r="V110" s="92" t="s">
        <v>100</v>
      </c>
      <c r="W110" s="87"/>
      <c r="X110" s="90"/>
      <c r="Y110" s="90"/>
      <c r="Z110" s="90"/>
      <c r="AA110" s="92"/>
      <c r="AB110" s="156"/>
    </row>
    <row r="111" spans="1:28" ht="18" customHeight="1" thickBot="1" x14ac:dyDescent="0.3">
      <c r="A111" s="82" t="s">
        <v>90</v>
      </c>
      <c r="B111" s="83"/>
      <c r="C111" s="83"/>
      <c r="D111" s="84" t="str">
        <f>D104</f>
        <v>D4</v>
      </c>
      <c r="E111" s="84" t="s">
        <v>91</v>
      </c>
      <c r="F111" s="83"/>
      <c r="G111" s="254"/>
      <c r="H111" s="255"/>
      <c r="I111" s="255"/>
      <c r="J111" s="255"/>
      <c r="K111" s="255"/>
      <c r="L111" s="256"/>
      <c r="M111" s="156" t="s">
        <v>138</v>
      </c>
      <c r="N111" s="104"/>
      <c r="O111" s="86"/>
      <c r="P111" s="82" t="s">
        <v>90</v>
      </c>
      <c r="Q111" s="83"/>
      <c r="R111" s="83"/>
      <c r="S111" s="84" t="str">
        <f>S104</f>
        <v>D3</v>
      </c>
      <c r="T111" s="84" t="s">
        <v>91</v>
      </c>
      <c r="U111" s="83"/>
      <c r="V111" s="254"/>
      <c r="W111" s="254"/>
      <c r="X111" s="254"/>
      <c r="Y111" s="254"/>
      <c r="Z111" s="254"/>
      <c r="AA111" s="257"/>
      <c r="AB111" s="156" t="s">
        <v>138</v>
      </c>
    </row>
    <row r="112" spans="1:28" ht="21.75" customHeight="1" x14ac:dyDescent="0.2">
      <c r="A112" s="70" t="s">
        <v>112</v>
      </c>
      <c r="B112" s="71">
        <f>VLOOKUP(D104,'Tischplan_16er_1.-5.'!$4:$100,34)</f>
        <v>1</v>
      </c>
      <c r="C112" s="71">
        <f>VLOOKUP(D104,'Tischplan_16er_1.-5.'!$4:$100,35)</f>
        <v>2</v>
      </c>
      <c r="D112" s="95"/>
      <c r="E112" s="95"/>
      <c r="F112" s="96"/>
      <c r="G112" s="97"/>
      <c r="H112" s="98"/>
      <c r="I112" s="95"/>
      <c r="J112" s="95"/>
      <c r="K112" s="95"/>
      <c r="L112" s="97"/>
      <c r="M112" s="157"/>
      <c r="N112" s="104"/>
      <c r="O112" s="86"/>
      <c r="P112" s="70" t="s">
        <v>112</v>
      </c>
      <c r="Q112" s="71">
        <f>VLOOKUP(S104,'Tischplan_16er_1.-5.'!$4:$100,34)</f>
        <v>2</v>
      </c>
      <c r="R112" s="71">
        <f>VLOOKUP(S104,'Tischplan_16er_1.-5.'!$4:$100,35)</f>
        <v>2</v>
      </c>
      <c r="S112" s="95"/>
      <c r="T112" s="95"/>
      <c r="U112" s="96"/>
      <c r="V112" s="97"/>
      <c r="W112" s="98"/>
      <c r="X112" s="95"/>
      <c r="Y112" s="95"/>
      <c r="Z112" s="95"/>
      <c r="AA112" s="97"/>
      <c r="AB112" s="157"/>
    </row>
    <row r="113" spans="1:28" ht="21.75" customHeight="1" thickBot="1" x14ac:dyDescent="0.25">
      <c r="A113" s="72" t="s">
        <v>113</v>
      </c>
      <c r="B113" s="73">
        <f>VLOOKUP(D104,'Tischplan_16er_1.-5.'!$4:$100,36)</f>
        <v>3</v>
      </c>
      <c r="C113" s="73">
        <f>VLOOKUP(D104,'Tischplan_16er_1.-5.'!$4:$100,37)</f>
        <v>1</v>
      </c>
      <c r="D113" s="99"/>
      <c r="E113" s="99"/>
      <c r="F113" s="100"/>
      <c r="G113" s="101"/>
      <c r="H113" s="102"/>
      <c r="I113" s="99"/>
      <c r="J113" s="99"/>
      <c r="K113" s="99"/>
      <c r="L113" s="101"/>
      <c r="M113" s="157"/>
      <c r="N113" s="104"/>
      <c r="O113" s="86"/>
      <c r="P113" s="72" t="s">
        <v>113</v>
      </c>
      <c r="Q113" s="73">
        <f>VLOOKUP(S104,'Tischplan_16er_1.-5.'!$4:$100,36)</f>
        <v>4</v>
      </c>
      <c r="R113" s="73">
        <f>VLOOKUP(S104,'Tischplan_16er_1.-5.'!$4:$100,37)</f>
        <v>1</v>
      </c>
      <c r="S113" s="99"/>
      <c r="T113" s="99"/>
      <c r="U113" s="100"/>
      <c r="V113" s="101"/>
      <c r="W113" s="102"/>
      <c r="X113" s="99"/>
      <c r="Y113" s="99"/>
      <c r="Z113" s="99"/>
      <c r="AA113" s="101"/>
      <c r="AB113" s="157"/>
    </row>
    <row r="114" spans="1:28" ht="21.75" customHeight="1" thickBot="1" x14ac:dyDescent="0.25">
      <c r="A114" s="103" t="s">
        <v>118</v>
      </c>
      <c r="B114" s="90"/>
      <c r="C114" s="90"/>
      <c r="D114" s="90"/>
      <c r="E114" s="90"/>
      <c r="F114" s="91"/>
      <c r="G114" s="92"/>
      <c r="H114" s="87"/>
      <c r="I114" s="90"/>
      <c r="J114" s="90"/>
      <c r="K114" s="90"/>
      <c r="L114" s="92"/>
      <c r="N114" s="104"/>
      <c r="O114" s="86"/>
      <c r="P114" s="103" t="s">
        <v>118</v>
      </c>
      <c r="Q114" s="90"/>
      <c r="R114" s="90"/>
      <c r="S114" s="90"/>
      <c r="T114" s="90"/>
      <c r="U114" s="91"/>
      <c r="V114" s="92"/>
      <c r="W114" s="87"/>
      <c r="X114" s="90"/>
      <c r="Y114" s="90"/>
      <c r="Z114" s="90"/>
      <c r="AA114" s="92"/>
      <c r="AB114" s="156"/>
    </row>
    <row r="115" spans="1:28" ht="21.75" customHeight="1" thickBot="1" x14ac:dyDescent="0.3">
      <c r="A115" s="105" t="s">
        <v>114</v>
      </c>
      <c r="B115" s="90"/>
      <c r="C115" s="90"/>
      <c r="D115" s="90"/>
      <c r="E115" s="90"/>
      <c r="F115" s="90"/>
      <c r="G115" s="92"/>
      <c r="H115" s="87"/>
      <c r="I115" s="90"/>
      <c r="J115" s="90"/>
      <c r="K115" s="90"/>
      <c r="L115" s="92"/>
      <c r="M115" s="161"/>
      <c r="N115" s="107"/>
      <c r="O115" s="108"/>
      <c r="P115" s="105" t="s">
        <v>114</v>
      </c>
      <c r="Q115" s="90"/>
      <c r="R115" s="90"/>
      <c r="S115" s="90"/>
      <c r="T115" s="90"/>
      <c r="U115" s="90"/>
      <c r="V115" s="92"/>
      <c r="W115" s="87"/>
      <c r="X115" s="90"/>
      <c r="Y115" s="90"/>
      <c r="Z115" s="90"/>
      <c r="AA115" s="92"/>
      <c r="AB115" s="161"/>
    </row>
    <row r="116" spans="1:28" ht="3" customHeight="1" x14ac:dyDescent="0.2"/>
    <row r="117" spans="1:28" ht="24" customHeight="1" thickBot="1" x14ac:dyDescent="0.25">
      <c r="A117" s="81"/>
      <c r="B117" s="267" t="str">
        <f>$B$1</f>
        <v xml:space="preserve">  2-Serien Liga</v>
      </c>
      <c r="C117" s="267"/>
      <c r="D117" s="267"/>
      <c r="E117" s="267"/>
      <c r="F117" s="267"/>
      <c r="G117" s="267"/>
      <c r="H117" s="267"/>
      <c r="I117" s="267"/>
      <c r="J117" s="268">
        <f>$J$1</f>
        <v>2023</v>
      </c>
      <c r="K117" s="268"/>
      <c r="L117" s="268"/>
      <c r="M117" s="160">
        <f>VORNE_10S!L133</f>
        <v>0</v>
      </c>
      <c r="N117" s="80" t="str">
        <f>VORNE_10S!M133</f>
        <v>E</v>
      </c>
      <c r="O117" s="69">
        <f>VORNE_10S!O133</f>
        <v>2</v>
      </c>
      <c r="P117" s="81"/>
      <c r="Q117" s="267" t="str">
        <f>$B$1</f>
        <v xml:space="preserve">  2-Serien Liga</v>
      </c>
      <c r="R117" s="267"/>
      <c r="S117" s="267"/>
      <c r="T117" s="267"/>
      <c r="U117" s="267"/>
      <c r="V117" s="267"/>
      <c r="W117" s="267"/>
      <c r="X117" s="267"/>
      <c r="Y117" s="268">
        <f>$J$1</f>
        <v>2023</v>
      </c>
      <c r="Z117" s="268"/>
      <c r="AA117" s="268"/>
    </row>
    <row r="118" spans="1:28" ht="18" customHeight="1" thickBot="1" x14ac:dyDescent="0.3">
      <c r="A118" s="82" t="s">
        <v>90</v>
      </c>
      <c r="B118" s="83"/>
      <c r="C118" s="83"/>
      <c r="D118" s="84" t="str">
        <f>N117&amp;O117</f>
        <v>E2</v>
      </c>
      <c r="E118" s="84" t="s">
        <v>91</v>
      </c>
      <c r="F118" s="83"/>
      <c r="G118" s="254"/>
      <c r="H118" s="254"/>
      <c r="I118" s="254"/>
      <c r="J118" s="254"/>
      <c r="K118" s="254"/>
      <c r="L118" s="257"/>
      <c r="N118" s="85"/>
      <c r="O118" s="86"/>
      <c r="P118" s="82" t="s">
        <v>90</v>
      </c>
      <c r="Q118" s="83"/>
      <c r="R118" s="83"/>
      <c r="S118" s="84" t="str">
        <f>N117&amp;O117-1</f>
        <v>E1</v>
      </c>
      <c r="T118" s="84" t="s">
        <v>91</v>
      </c>
      <c r="U118" s="83"/>
      <c r="V118" s="254"/>
      <c r="W118" s="254"/>
      <c r="X118" s="254"/>
      <c r="Y118" s="254"/>
      <c r="Z118" s="254"/>
      <c r="AA118" s="257"/>
      <c r="AB118" s="156"/>
    </row>
    <row r="119" spans="1:28" ht="18" customHeight="1" thickBot="1" x14ac:dyDescent="0.25">
      <c r="A119" s="87" t="s">
        <v>92</v>
      </c>
      <c r="B119" s="88" t="s">
        <v>93</v>
      </c>
      <c r="C119" s="88" t="s">
        <v>23</v>
      </c>
      <c r="D119" s="88" t="s">
        <v>94</v>
      </c>
      <c r="E119" s="88" t="s">
        <v>95</v>
      </c>
      <c r="F119" s="88" t="s">
        <v>96</v>
      </c>
      <c r="G119" s="89" t="s">
        <v>97</v>
      </c>
      <c r="H119" s="263" t="s">
        <v>98</v>
      </c>
      <c r="I119" s="264"/>
      <c r="J119" s="264"/>
      <c r="K119" s="264"/>
      <c r="L119" s="265"/>
      <c r="N119" s="85"/>
      <c r="O119" s="86"/>
      <c r="P119" s="87" t="s">
        <v>92</v>
      </c>
      <c r="Q119" s="88" t="s">
        <v>93</v>
      </c>
      <c r="R119" s="88" t="s">
        <v>23</v>
      </c>
      <c r="S119" s="88" t="s">
        <v>94</v>
      </c>
      <c r="T119" s="88" t="s">
        <v>95</v>
      </c>
      <c r="U119" s="88" t="s">
        <v>96</v>
      </c>
      <c r="V119" s="89" t="s">
        <v>97</v>
      </c>
      <c r="W119" s="263" t="s">
        <v>98</v>
      </c>
      <c r="X119" s="264"/>
      <c r="Y119" s="264"/>
      <c r="Z119" s="264"/>
      <c r="AA119" s="265"/>
      <c r="AB119" s="156"/>
    </row>
    <row r="120" spans="1:28" ht="21.75" customHeight="1" thickBot="1" x14ac:dyDescent="0.25">
      <c r="A120" s="266" t="s">
        <v>115</v>
      </c>
      <c r="B120" s="255"/>
      <c r="C120" s="259"/>
      <c r="D120" s="90" t="s">
        <v>100</v>
      </c>
      <c r="E120" s="90"/>
      <c r="F120" s="91"/>
      <c r="G120" s="92" t="s">
        <v>100</v>
      </c>
      <c r="H120" s="87"/>
      <c r="I120" s="90"/>
      <c r="J120" s="90"/>
      <c r="K120" s="90"/>
      <c r="L120" s="92"/>
      <c r="M120" s="156" t="s">
        <v>138</v>
      </c>
      <c r="N120" s="93"/>
      <c r="O120" s="94"/>
      <c r="P120" s="266" t="s">
        <v>115</v>
      </c>
      <c r="Q120" s="255"/>
      <c r="R120" s="259"/>
      <c r="S120" s="90" t="s">
        <v>100</v>
      </c>
      <c r="T120" s="90"/>
      <c r="U120" s="91"/>
      <c r="V120" s="92" t="s">
        <v>100</v>
      </c>
      <c r="W120" s="87"/>
      <c r="X120" s="90"/>
      <c r="Y120" s="90"/>
      <c r="Z120" s="90"/>
      <c r="AA120" s="92"/>
      <c r="AB120" s="156" t="s">
        <v>138</v>
      </c>
    </row>
    <row r="121" spans="1:28" ht="21.75" customHeight="1" x14ac:dyDescent="0.2">
      <c r="A121" s="70" t="s">
        <v>110</v>
      </c>
      <c r="B121" s="71">
        <f>VLOOKUP(D118,'Tischplan_16er_1.-5.'!$4:$100,26)</f>
        <v>8</v>
      </c>
      <c r="C121" s="71">
        <f>VLOOKUP(D118,'Tischplan_16er_1.-5.'!$4:$100,27)</f>
        <v>4</v>
      </c>
      <c r="D121" s="95"/>
      <c r="E121" s="95"/>
      <c r="F121" s="96"/>
      <c r="G121" s="97"/>
      <c r="H121" s="98"/>
      <c r="I121" s="95"/>
      <c r="J121" s="95"/>
      <c r="K121" s="95"/>
      <c r="L121" s="97"/>
      <c r="M121" s="157"/>
      <c r="N121" s="93"/>
      <c r="O121" s="94"/>
      <c r="P121" s="70" t="s">
        <v>110</v>
      </c>
      <c r="Q121" s="71">
        <f>VLOOKUP(S118,'Tischplan_16er_1.-5.'!$4:302,26)</f>
        <v>7</v>
      </c>
      <c r="R121" s="71">
        <f>VLOOKUP(S118,'Tischplan_16er_1.-5.'!$4:302,27)</f>
        <v>4</v>
      </c>
      <c r="S121" s="95"/>
      <c r="T121" s="95"/>
      <c r="U121" s="96"/>
      <c r="V121" s="97"/>
      <c r="W121" s="98"/>
      <c r="X121" s="95"/>
      <c r="Y121" s="95"/>
      <c r="Z121" s="95"/>
      <c r="AA121" s="97"/>
      <c r="AB121" s="157"/>
    </row>
    <row r="122" spans="1:28" ht="21.75" customHeight="1" thickBot="1" x14ac:dyDescent="0.25">
      <c r="A122" s="72" t="s">
        <v>111</v>
      </c>
      <c r="B122" s="73">
        <f>VLOOKUP(D118,'Tischplan_16er_1.-5.'!$4:$100,28)</f>
        <v>7</v>
      </c>
      <c r="C122" s="73">
        <f>VLOOKUP(D118,'Tischplan_16er_1.-5.'!$4:$100,29)</f>
        <v>3</v>
      </c>
      <c r="D122" s="99"/>
      <c r="E122" s="99"/>
      <c r="F122" s="100"/>
      <c r="G122" s="101"/>
      <c r="H122" s="102"/>
      <c r="I122" s="99"/>
      <c r="J122" s="99"/>
      <c r="K122" s="99"/>
      <c r="L122" s="101"/>
      <c r="M122" s="157"/>
      <c r="N122" s="93"/>
      <c r="O122" s="94"/>
      <c r="P122" s="72" t="s">
        <v>111</v>
      </c>
      <c r="Q122" s="73">
        <f>VLOOKUP(S118,'Tischplan_16er_1.-5.'!$4:302,28)</f>
        <v>8</v>
      </c>
      <c r="R122" s="73">
        <f>VLOOKUP(S118,'Tischplan_16er_1.-5.'!$4:302,29)</f>
        <v>3</v>
      </c>
      <c r="S122" s="99"/>
      <c r="T122" s="99"/>
      <c r="U122" s="100"/>
      <c r="V122" s="101"/>
      <c r="W122" s="102"/>
      <c r="X122" s="99"/>
      <c r="Y122" s="99"/>
      <c r="Z122" s="99"/>
      <c r="AA122" s="101"/>
      <c r="AB122" s="157"/>
    </row>
    <row r="123" spans="1:28" ht="21.75" customHeight="1" thickBot="1" x14ac:dyDescent="0.25">
      <c r="A123" s="103" t="s">
        <v>116</v>
      </c>
      <c r="B123" s="90"/>
      <c r="C123" s="90"/>
      <c r="D123" s="90"/>
      <c r="E123" s="90"/>
      <c r="F123" s="91"/>
      <c r="G123" s="92"/>
      <c r="H123" s="87"/>
      <c r="I123" s="90"/>
      <c r="J123" s="90"/>
      <c r="K123" s="90"/>
      <c r="L123" s="92"/>
      <c r="N123" s="104"/>
      <c r="O123" s="86"/>
      <c r="P123" s="103" t="s">
        <v>116</v>
      </c>
      <c r="Q123" s="90"/>
      <c r="R123" s="90"/>
      <c r="S123" s="90"/>
      <c r="T123" s="90"/>
      <c r="U123" s="91"/>
      <c r="V123" s="92"/>
      <c r="W123" s="87"/>
      <c r="X123" s="90"/>
      <c r="Y123" s="90"/>
      <c r="Z123" s="90"/>
      <c r="AA123" s="92"/>
      <c r="AB123" s="156"/>
    </row>
    <row r="124" spans="1:28" ht="21.75" customHeight="1" thickBot="1" x14ac:dyDescent="0.25">
      <c r="A124" s="266" t="s">
        <v>117</v>
      </c>
      <c r="B124" s="255"/>
      <c r="C124" s="259"/>
      <c r="D124" s="90" t="s">
        <v>100</v>
      </c>
      <c r="E124" s="90"/>
      <c r="F124" s="91"/>
      <c r="G124" s="92" t="s">
        <v>100</v>
      </c>
      <c r="H124" s="87"/>
      <c r="I124" s="90"/>
      <c r="J124" s="90"/>
      <c r="K124" s="90"/>
      <c r="L124" s="92"/>
      <c r="N124" s="104"/>
      <c r="O124" s="86"/>
      <c r="P124" s="266" t="s">
        <v>117</v>
      </c>
      <c r="Q124" s="255"/>
      <c r="R124" s="259"/>
      <c r="S124" s="90" t="s">
        <v>100</v>
      </c>
      <c r="T124" s="90"/>
      <c r="U124" s="91"/>
      <c r="V124" s="92" t="s">
        <v>100</v>
      </c>
      <c r="W124" s="87"/>
      <c r="X124" s="90"/>
      <c r="Y124" s="90"/>
      <c r="Z124" s="90"/>
      <c r="AA124" s="92"/>
      <c r="AB124" s="156"/>
    </row>
    <row r="125" spans="1:28" ht="18" customHeight="1" thickBot="1" x14ac:dyDescent="0.3">
      <c r="A125" s="82" t="s">
        <v>90</v>
      </c>
      <c r="B125" s="83"/>
      <c r="C125" s="83"/>
      <c r="D125" s="84" t="str">
        <f>D118</f>
        <v>E2</v>
      </c>
      <c r="E125" s="84" t="s">
        <v>91</v>
      </c>
      <c r="F125" s="83"/>
      <c r="G125" s="254"/>
      <c r="H125" s="255"/>
      <c r="I125" s="255"/>
      <c r="J125" s="255"/>
      <c r="K125" s="255"/>
      <c r="L125" s="256"/>
      <c r="M125" s="156" t="s">
        <v>138</v>
      </c>
      <c r="N125" s="104"/>
      <c r="O125" s="86"/>
      <c r="P125" s="82" t="s">
        <v>90</v>
      </c>
      <c r="Q125" s="83"/>
      <c r="R125" s="83"/>
      <c r="S125" s="84" t="str">
        <f>S118</f>
        <v>E1</v>
      </c>
      <c r="T125" s="84" t="s">
        <v>91</v>
      </c>
      <c r="U125" s="83"/>
      <c r="V125" s="254"/>
      <c r="W125" s="254"/>
      <c r="X125" s="254"/>
      <c r="Y125" s="254"/>
      <c r="Z125" s="254"/>
      <c r="AA125" s="257"/>
      <c r="AB125" s="156" t="s">
        <v>138</v>
      </c>
    </row>
    <row r="126" spans="1:28" ht="21.75" customHeight="1" x14ac:dyDescent="0.2">
      <c r="A126" s="70" t="s">
        <v>112</v>
      </c>
      <c r="B126" s="71">
        <f>VLOOKUP(D118,'Tischplan_16er_1.-5.'!$4:$100,34)</f>
        <v>6</v>
      </c>
      <c r="C126" s="71">
        <f>VLOOKUP(D118,'Tischplan_16er_1.-5.'!$4:$100,35)</f>
        <v>1</v>
      </c>
      <c r="D126" s="95"/>
      <c r="E126" s="95"/>
      <c r="F126" s="96"/>
      <c r="G126" s="97"/>
      <c r="H126" s="98"/>
      <c r="I126" s="95"/>
      <c r="J126" s="95"/>
      <c r="K126" s="95"/>
      <c r="L126" s="97"/>
      <c r="M126" s="157"/>
      <c r="N126" s="104"/>
      <c r="O126" s="86"/>
      <c r="P126" s="70" t="s">
        <v>112</v>
      </c>
      <c r="Q126" s="71">
        <f>VLOOKUP(S118,'Tischplan_16er_1.-5.'!$4:$100,34)</f>
        <v>5</v>
      </c>
      <c r="R126" s="71">
        <f>VLOOKUP(S118,'Tischplan_16er_1.-5.'!$4:$100,35)</f>
        <v>1</v>
      </c>
      <c r="S126" s="95"/>
      <c r="T126" s="95"/>
      <c r="U126" s="96"/>
      <c r="V126" s="97"/>
      <c r="W126" s="98"/>
      <c r="X126" s="95"/>
      <c r="Y126" s="95"/>
      <c r="Z126" s="95"/>
      <c r="AA126" s="97"/>
      <c r="AB126" s="157"/>
    </row>
    <row r="127" spans="1:28" ht="21.75" customHeight="1" thickBot="1" x14ac:dyDescent="0.25">
      <c r="A127" s="72" t="s">
        <v>113</v>
      </c>
      <c r="B127" s="73">
        <f>VLOOKUP(D118,'Tischplan_16er_1.-5.'!$4:$100,36)</f>
        <v>6</v>
      </c>
      <c r="C127" s="73">
        <f>VLOOKUP(D118,'Tischplan_16er_1.-5.'!$4:$100,37)</f>
        <v>2</v>
      </c>
      <c r="D127" s="99"/>
      <c r="E127" s="99"/>
      <c r="F127" s="100"/>
      <c r="G127" s="101"/>
      <c r="H127" s="102"/>
      <c r="I127" s="99"/>
      <c r="J127" s="99"/>
      <c r="K127" s="99"/>
      <c r="L127" s="101"/>
      <c r="M127" s="157"/>
      <c r="N127" s="104"/>
      <c r="O127" s="86"/>
      <c r="P127" s="72" t="s">
        <v>113</v>
      </c>
      <c r="Q127" s="73">
        <f>VLOOKUP(S118,'Tischplan_16er_1.-5.'!$4:$100,36)</f>
        <v>5</v>
      </c>
      <c r="R127" s="73">
        <f>VLOOKUP(S118,'Tischplan_16er_1.-5.'!$4:$100,37)</f>
        <v>2</v>
      </c>
      <c r="S127" s="99"/>
      <c r="T127" s="99"/>
      <c r="U127" s="100"/>
      <c r="V127" s="101"/>
      <c r="W127" s="102"/>
      <c r="X127" s="99"/>
      <c r="Y127" s="99"/>
      <c r="Z127" s="99"/>
      <c r="AA127" s="101"/>
      <c r="AB127" s="157"/>
    </row>
    <row r="128" spans="1:28" ht="21.75" customHeight="1" thickBot="1" x14ac:dyDescent="0.25">
      <c r="A128" s="103" t="s">
        <v>118</v>
      </c>
      <c r="B128" s="90"/>
      <c r="C128" s="90"/>
      <c r="D128" s="90"/>
      <c r="E128" s="90"/>
      <c r="F128" s="91"/>
      <c r="G128" s="92"/>
      <c r="H128" s="87"/>
      <c r="I128" s="90"/>
      <c r="J128" s="90"/>
      <c r="K128" s="90"/>
      <c r="L128" s="92"/>
      <c r="N128" s="104"/>
      <c r="O128" s="86"/>
      <c r="P128" s="103" t="s">
        <v>118</v>
      </c>
      <c r="Q128" s="90"/>
      <c r="R128" s="90"/>
      <c r="S128" s="90"/>
      <c r="T128" s="90"/>
      <c r="U128" s="91"/>
      <c r="V128" s="92"/>
      <c r="W128" s="87"/>
      <c r="X128" s="90"/>
      <c r="Y128" s="90"/>
      <c r="Z128" s="90"/>
      <c r="AA128" s="92"/>
      <c r="AB128" s="156"/>
    </row>
    <row r="129" spans="1:28" ht="21.75" customHeight="1" thickBot="1" x14ac:dyDescent="0.3">
      <c r="A129" s="105" t="s">
        <v>114</v>
      </c>
      <c r="B129" s="90"/>
      <c r="C129" s="90"/>
      <c r="D129" s="90"/>
      <c r="E129" s="90"/>
      <c r="F129" s="90"/>
      <c r="G129" s="92"/>
      <c r="H129" s="87"/>
      <c r="I129" s="90"/>
      <c r="J129" s="90"/>
      <c r="K129" s="90"/>
      <c r="L129" s="92"/>
      <c r="M129" s="161"/>
      <c r="N129" s="107"/>
      <c r="O129" s="106"/>
      <c r="P129" s="105" t="s">
        <v>114</v>
      </c>
      <c r="Q129" s="90"/>
      <c r="R129" s="90"/>
      <c r="S129" s="90"/>
      <c r="T129" s="90"/>
      <c r="U129" s="90"/>
      <c r="V129" s="92"/>
      <c r="W129" s="87"/>
      <c r="X129" s="90"/>
      <c r="Y129" s="90"/>
      <c r="Z129" s="90"/>
      <c r="AA129" s="92"/>
      <c r="AB129" s="161"/>
    </row>
    <row r="130" spans="1:28" ht="15.75" customHeight="1" x14ac:dyDescent="0.2">
      <c r="A130" s="74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N130" s="104"/>
      <c r="O130" s="76"/>
      <c r="P130" s="74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</row>
    <row r="131" spans="1:28" ht="15" customHeight="1" x14ac:dyDescent="0.2">
      <c r="A131" s="77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N131" s="104"/>
      <c r="O131" s="79"/>
      <c r="P131" s="77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</row>
    <row r="132" spans="1:28" ht="24" customHeight="1" thickBot="1" x14ac:dyDescent="0.25">
      <c r="A132" s="81"/>
      <c r="B132" s="267" t="str">
        <f>$B$1</f>
        <v xml:space="preserve">  2-Serien Liga</v>
      </c>
      <c r="C132" s="267"/>
      <c r="D132" s="267"/>
      <c r="E132" s="267"/>
      <c r="F132" s="267"/>
      <c r="G132" s="267"/>
      <c r="H132" s="267"/>
      <c r="I132" s="267"/>
      <c r="J132" s="268">
        <f>$J$1</f>
        <v>2023</v>
      </c>
      <c r="K132" s="268"/>
      <c r="L132" s="268"/>
      <c r="M132" s="160">
        <f>M117</f>
        <v>0</v>
      </c>
      <c r="N132" s="80" t="str">
        <f>N117</f>
        <v>E</v>
      </c>
      <c r="O132" s="69">
        <f>O117+2</f>
        <v>4</v>
      </c>
      <c r="P132" s="81"/>
      <c r="Q132" s="267" t="str">
        <f>$B$1</f>
        <v xml:space="preserve">  2-Serien Liga</v>
      </c>
      <c r="R132" s="267"/>
      <c r="S132" s="267"/>
      <c r="T132" s="267"/>
      <c r="U132" s="267"/>
      <c r="V132" s="267"/>
      <c r="W132" s="267"/>
      <c r="X132" s="267"/>
      <c r="Y132" s="268">
        <f>$J$1</f>
        <v>2023</v>
      </c>
      <c r="Z132" s="268"/>
      <c r="AA132" s="268"/>
    </row>
    <row r="133" spans="1:28" ht="18" customHeight="1" thickBot="1" x14ac:dyDescent="0.3">
      <c r="A133" s="82" t="s">
        <v>90</v>
      </c>
      <c r="B133" s="83"/>
      <c r="C133" s="83"/>
      <c r="D133" s="84" t="str">
        <f>N132&amp;O132</f>
        <v>E4</v>
      </c>
      <c r="E133" s="84" t="s">
        <v>91</v>
      </c>
      <c r="F133" s="83"/>
      <c r="G133" s="254"/>
      <c r="H133" s="255"/>
      <c r="I133" s="255"/>
      <c r="J133" s="255"/>
      <c r="K133" s="255"/>
      <c r="L133" s="256"/>
      <c r="N133" s="85"/>
      <c r="O133" s="86"/>
      <c r="P133" s="82" t="s">
        <v>90</v>
      </c>
      <c r="Q133" s="83"/>
      <c r="R133" s="83"/>
      <c r="S133" s="84" t="str">
        <f>N132&amp;O132-1</f>
        <v>E3</v>
      </c>
      <c r="T133" s="84" t="s">
        <v>91</v>
      </c>
      <c r="U133" s="83"/>
      <c r="V133" s="254"/>
      <c r="W133" s="254"/>
      <c r="X133" s="254"/>
      <c r="Y133" s="254"/>
      <c r="Z133" s="254"/>
      <c r="AA133" s="257"/>
      <c r="AB133" s="156"/>
    </row>
    <row r="134" spans="1:28" ht="18" customHeight="1" thickBot="1" x14ac:dyDescent="0.25">
      <c r="A134" s="87" t="s">
        <v>92</v>
      </c>
      <c r="B134" s="88" t="s">
        <v>93</v>
      </c>
      <c r="C134" s="88" t="s">
        <v>23</v>
      </c>
      <c r="D134" s="88" t="s">
        <v>94</v>
      </c>
      <c r="E134" s="88" t="s">
        <v>95</v>
      </c>
      <c r="F134" s="88" t="s">
        <v>96</v>
      </c>
      <c r="G134" s="89" t="s">
        <v>97</v>
      </c>
      <c r="H134" s="263" t="s">
        <v>98</v>
      </c>
      <c r="I134" s="264"/>
      <c r="J134" s="264"/>
      <c r="K134" s="264"/>
      <c r="L134" s="265"/>
      <c r="N134" s="85"/>
      <c r="O134" s="86"/>
      <c r="P134" s="87" t="s">
        <v>92</v>
      </c>
      <c r="Q134" s="88" t="s">
        <v>93</v>
      </c>
      <c r="R134" s="88" t="s">
        <v>23</v>
      </c>
      <c r="S134" s="88" t="s">
        <v>94</v>
      </c>
      <c r="T134" s="88" t="s">
        <v>95</v>
      </c>
      <c r="U134" s="88" t="s">
        <v>96</v>
      </c>
      <c r="V134" s="89" t="s">
        <v>97</v>
      </c>
      <c r="W134" s="263" t="s">
        <v>98</v>
      </c>
      <c r="X134" s="264"/>
      <c r="Y134" s="264"/>
      <c r="Z134" s="264"/>
      <c r="AA134" s="265"/>
      <c r="AB134" s="156"/>
    </row>
    <row r="135" spans="1:28" ht="21.75" customHeight="1" thickBot="1" x14ac:dyDescent="0.25">
      <c r="A135" s="266" t="s">
        <v>115</v>
      </c>
      <c r="B135" s="255"/>
      <c r="C135" s="259"/>
      <c r="D135" s="90" t="s">
        <v>100</v>
      </c>
      <c r="E135" s="90"/>
      <c r="F135" s="91"/>
      <c r="G135" s="92" t="s">
        <v>100</v>
      </c>
      <c r="H135" s="87"/>
      <c r="I135" s="90"/>
      <c r="J135" s="90"/>
      <c r="K135" s="90"/>
      <c r="L135" s="92"/>
      <c r="M135" s="156" t="s">
        <v>138</v>
      </c>
      <c r="N135" s="93"/>
      <c r="O135" s="94"/>
      <c r="P135" s="266" t="s">
        <v>115</v>
      </c>
      <c r="Q135" s="255"/>
      <c r="R135" s="259"/>
      <c r="S135" s="90" t="s">
        <v>100</v>
      </c>
      <c r="T135" s="90"/>
      <c r="U135" s="91"/>
      <c r="V135" s="92" t="s">
        <v>100</v>
      </c>
      <c r="W135" s="87"/>
      <c r="X135" s="90"/>
      <c r="Y135" s="90"/>
      <c r="Z135" s="90"/>
      <c r="AA135" s="92"/>
      <c r="AB135" s="156" t="s">
        <v>138</v>
      </c>
    </row>
    <row r="136" spans="1:28" ht="21.75" customHeight="1" x14ac:dyDescent="0.2">
      <c r="A136" s="70" t="s">
        <v>110</v>
      </c>
      <c r="B136" s="71">
        <f>VLOOKUP(D133,'Tischplan_16er_1.-5.'!$4:$100,26)</f>
        <v>6</v>
      </c>
      <c r="C136" s="71">
        <f>VLOOKUP(D133,'Tischplan_16er_1.-5.'!$4:$100,27)</f>
        <v>4</v>
      </c>
      <c r="D136" s="95"/>
      <c r="E136" s="95"/>
      <c r="F136" s="96"/>
      <c r="G136" s="97"/>
      <c r="H136" s="98"/>
      <c r="I136" s="95"/>
      <c r="J136" s="95"/>
      <c r="K136" s="95"/>
      <c r="L136" s="97"/>
      <c r="M136" s="157"/>
      <c r="N136" s="93"/>
      <c r="O136" s="94"/>
      <c r="P136" s="70" t="s">
        <v>110</v>
      </c>
      <c r="Q136" s="71">
        <f>VLOOKUP(S133,'Tischplan_16er_1.-5.'!$4:$100,26)</f>
        <v>5</v>
      </c>
      <c r="R136" s="71">
        <f>VLOOKUP(S133,'Tischplan_16er_1.-5.'!$4:$100,27)</f>
        <v>4</v>
      </c>
      <c r="S136" s="95"/>
      <c r="T136" s="95"/>
      <c r="U136" s="96"/>
      <c r="V136" s="97"/>
      <c r="W136" s="98"/>
      <c r="X136" s="95"/>
      <c r="Y136" s="95"/>
      <c r="Z136" s="95"/>
      <c r="AA136" s="97"/>
      <c r="AB136" s="157"/>
    </row>
    <row r="137" spans="1:28" ht="21.75" customHeight="1" thickBot="1" x14ac:dyDescent="0.25">
      <c r="A137" s="72" t="s">
        <v>111</v>
      </c>
      <c r="B137" s="73">
        <f>VLOOKUP(D133,'Tischplan_16er_1.-5.'!$4:$100,28)</f>
        <v>5</v>
      </c>
      <c r="C137" s="73">
        <f>VLOOKUP(D133,'Tischplan_16er_1.-5.'!$4:$100,29)</f>
        <v>3</v>
      </c>
      <c r="D137" s="99"/>
      <c r="E137" s="99"/>
      <c r="F137" s="100"/>
      <c r="G137" s="101"/>
      <c r="H137" s="102"/>
      <c r="I137" s="99"/>
      <c r="J137" s="99"/>
      <c r="K137" s="99"/>
      <c r="L137" s="101"/>
      <c r="M137" s="157"/>
      <c r="N137" s="93"/>
      <c r="O137" s="94"/>
      <c r="P137" s="72" t="s">
        <v>111</v>
      </c>
      <c r="Q137" s="73">
        <f>VLOOKUP(S133,'Tischplan_16er_1.-5.'!$4:$100,28)</f>
        <v>6</v>
      </c>
      <c r="R137" s="73">
        <f>VLOOKUP(S133,'Tischplan_16er_1.-5.'!$4:$100,29)</f>
        <v>3</v>
      </c>
      <c r="S137" s="99"/>
      <c r="T137" s="99"/>
      <c r="U137" s="100"/>
      <c r="V137" s="101"/>
      <c r="W137" s="102"/>
      <c r="X137" s="99"/>
      <c r="Y137" s="99"/>
      <c r="Z137" s="99"/>
      <c r="AA137" s="101"/>
      <c r="AB137" s="157"/>
    </row>
    <row r="138" spans="1:28" ht="21.75" customHeight="1" thickBot="1" x14ac:dyDescent="0.25">
      <c r="A138" s="103" t="s">
        <v>116</v>
      </c>
      <c r="B138" s="90"/>
      <c r="C138" s="90"/>
      <c r="D138" s="90"/>
      <c r="E138" s="90"/>
      <c r="F138" s="91"/>
      <c r="G138" s="92"/>
      <c r="H138" s="87"/>
      <c r="I138" s="90"/>
      <c r="J138" s="90"/>
      <c r="K138" s="90"/>
      <c r="L138" s="92"/>
      <c r="N138" s="104"/>
      <c r="O138" s="86"/>
      <c r="P138" s="103" t="s">
        <v>116</v>
      </c>
      <c r="Q138" s="90"/>
      <c r="R138" s="90"/>
      <c r="S138" s="90"/>
      <c r="T138" s="90"/>
      <c r="U138" s="91"/>
      <c r="V138" s="92"/>
      <c r="W138" s="87"/>
      <c r="X138" s="90"/>
      <c r="Y138" s="90"/>
      <c r="Z138" s="90"/>
      <c r="AA138" s="92"/>
      <c r="AB138" s="156"/>
    </row>
    <row r="139" spans="1:28" ht="21.75" customHeight="1" thickBot="1" x14ac:dyDescent="0.25">
      <c r="A139" s="266" t="s">
        <v>117</v>
      </c>
      <c r="B139" s="255"/>
      <c r="C139" s="259"/>
      <c r="D139" s="90" t="s">
        <v>100</v>
      </c>
      <c r="E139" s="90"/>
      <c r="F139" s="91"/>
      <c r="G139" s="92" t="s">
        <v>100</v>
      </c>
      <c r="H139" s="87"/>
      <c r="I139" s="90"/>
      <c r="J139" s="90"/>
      <c r="K139" s="90"/>
      <c r="L139" s="92"/>
      <c r="N139" s="104"/>
      <c r="O139" s="86"/>
      <c r="P139" s="266" t="s">
        <v>117</v>
      </c>
      <c r="Q139" s="255"/>
      <c r="R139" s="259"/>
      <c r="S139" s="90" t="s">
        <v>100</v>
      </c>
      <c r="T139" s="90"/>
      <c r="U139" s="91"/>
      <c r="V139" s="92" t="s">
        <v>100</v>
      </c>
      <c r="W139" s="87"/>
      <c r="X139" s="90"/>
      <c r="Y139" s="90"/>
      <c r="Z139" s="90"/>
      <c r="AA139" s="92"/>
      <c r="AB139" s="156"/>
    </row>
    <row r="140" spans="1:28" ht="18" customHeight="1" thickBot="1" x14ac:dyDescent="0.3">
      <c r="A140" s="82" t="s">
        <v>90</v>
      </c>
      <c r="B140" s="83"/>
      <c r="C140" s="83"/>
      <c r="D140" s="84" t="str">
        <f>D133</f>
        <v>E4</v>
      </c>
      <c r="E140" s="84" t="s">
        <v>91</v>
      </c>
      <c r="F140" s="83"/>
      <c r="G140" s="254"/>
      <c r="H140" s="255"/>
      <c r="I140" s="255"/>
      <c r="J140" s="255"/>
      <c r="K140" s="255"/>
      <c r="L140" s="256"/>
      <c r="M140" s="156" t="s">
        <v>138</v>
      </c>
      <c r="N140" s="104"/>
      <c r="O140" s="86"/>
      <c r="P140" s="82" t="s">
        <v>90</v>
      </c>
      <c r="Q140" s="83"/>
      <c r="R140" s="83"/>
      <c r="S140" s="84" t="str">
        <f>S133</f>
        <v>E3</v>
      </c>
      <c r="T140" s="84" t="s">
        <v>91</v>
      </c>
      <c r="U140" s="83"/>
      <c r="V140" s="254"/>
      <c r="W140" s="254"/>
      <c r="X140" s="254"/>
      <c r="Y140" s="254"/>
      <c r="Z140" s="254"/>
      <c r="AA140" s="257"/>
      <c r="AB140" s="156" t="s">
        <v>138</v>
      </c>
    </row>
    <row r="141" spans="1:28" ht="21.75" customHeight="1" x14ac:dyDescent="0.2">
      <c r="A141" s="70" t="s">
        <v>112</v>
      </c>
      <c r="B141" s="71">
        <f>VLOOKUP(D133,'Tischplan_16er_1.-5.'!$4:$100,34)</f>
        <v>8</v>
      </c>
      <c r="C141" s="71">
        <f>VLOOKUP(D133,'Tischplan_16er_1.-5.'!$4:$100,35)</f>
        <v>1</v>
      </c>
      <c r="D141" s="95"/>
      <c r="E141" s="95"/>
      <c r="F141" s="96"/>
      <c r="G141" s="97"/>
      <c r="H141" s="98"/>
      <c r="I141" s="95"/>
      <c r="J141" s="95"/>
      <c r="K141" s="95"/>
      <c r="L141" s="97"/>
      <c r="M141" s="157"/>
      <c r="N141" s="104"/>
      <c r="O141" s="86"/>
      <c r="P141" s="70" t="s">
        <v>112</v>
      </c>
      <c r="Q141" s="71">
        <f>VLOOKUP(S133,'Tischplan_16er_1.-5.'!$4:$100,34)</f>
        <v>7</v>
      </c>
      <c r="R141" s="71">
        <f>VLOOKUP(S133,'Tischplan_16er_1.-5.'!$4:$100,35)</f>
        <v>1</v>
      </c>
      <c r="S141" s="95"/>
      <c r="T141" s="95"/>
      <c r="U141" s="96"/>
      <c r="V141" s="97"/>
      <c r="W141" s="98"/>
      <c r="X141" s="95"/>
      <c r="Y141" s="95"/>
      <c r="Z141" s="95"/>
      <c r="AA141" s="97"/>
      <c r="AB141" s="157"/>
    </row>
    <row r="142" spans="1:28" ht="21.75" customHeight="1" thickBot="1" x14ac:dyDescent="0.25">
      <c r="A142" s="72" t="s">
        <v>113</v>
      </c>
      <c r="B142" s="73">
        <f>VLOOKUP(D133,'Tischplan_16er_1.-5.'!$4:$100,36)</f>
        <v>8</v>
      </c>
      <c r="C142" s="73">
        <f>VLOOKUP(D133,'Tischplan_16er_1.-5.'!$4:$100,37)</f>
        <v>2</v>
      </c>
      <c r="D142" s="99"/>
      <c r="E142" s="99"/>
      <c r="F142" s="100"/>
      <c r="G142" s="101"/>
      <c r="H142" s="102"/>
      <c r="I142" s="99"/>
      <c r="J142" s="99"/>
      <c r="K142" s="99"/>
      <c r="L142" s="101"/>
      <c r="M142" s="157"/>
      <c r="N142" s="104"/>
      <c r="O142" s="86"/>
      <c r="P142" s="72" t="s">
        <v>113</v>
      </c>
      <c r="Q142" s="73">
        <f>VLOOKUP(S133,'Tischplan_16er_1.-5.'!$4:$100,36)</f>
        <v>7</v>
      </c>
      <c r="R142" s="73">
        <f>VLOOKUP(S133,'Tischplan_16er_1.-5.'!$4:$100,37)</f>
        <v>2</v>
      </c>
      <c r="S142" s="99"/>
      <c r="T142" s="99"/>
      <c r="U142" s="100"/>
      <c r="V142" s="101"/>
      <c r="W142" s="102"/>
      <c r="X142" s="99"/>
      <c r="Y142" s="99"/>
      <c r="Z142" s="99"/>
      <c r="AA142" s="101"/>
      <c r="AB142" s="157"/>
    </row>
    <row r="143" spans="1:28" ht="21.75" customHeight="1" thickBot="1" x14ac:dyDescent="0.25">
      <c r="A143" s="103" t="s">
        <v>118</v>
      </c>
      <c r="B143" s="90"/>
      <c r="C143" s="90"/>
      <c r="D143" s="90"/>
      <c r="E143" s="90"/>
      <c r="F143" s="91"/>
      <c r="G143" s="92"/>
      <c r="H143" s="87"/>
      <c r="I143" s="90"/>
      <c r="J143" s="90"/>
      <c r="K143" s="90"/>
      <c r="L143" s="92"/>
      <c r="N143" s="104"/>
      <c r="O143" s="86"/>
      <c r="P143" s="103" t="s">
        <v>118</v>
      </c>
      <c r="Q143" s="90"/>
      <c r="R143" s="90"/>
      <c r="S143" s="90"/>
      <c r="T143" s="90"/>
      <c r="U143" s="91"/>
      <c r="V143" s="92"/>
      <c r="W143" s="87"/>
      <c r="X143" s="90"/>
      <c r="Y143" s="90"/>
      <c r="Z143" s="90"/>
      <c r="AA143" s="92"/>
      <c r="AB143" s="156"/>
    </row>
    <row r="144" spans="1:28" ht="21.75" customHeight="1" thickBot="1" x14ac:dyDescent="0.3">
      <c r="A144" s="105" t="s">
        <v>114</v>
      </c>
      <c r="B144" s="90"/>
      <c r="C144" s="90"/>
      <c r="D144" s="90"/>
      <c r="E144" s="90"/>
      <c r="F144" s="90"/>
      <c r="G144" s="92"/>
      <c r="H144" s="87"/>
      <c r="I144" s="90"/>
      <c r="J144" s="90"/>
      <c r="K144" s="90"/>
      <c r="L144" s="92"/>
      <c r="M144" s="161"/>
      <c r="N144" s="107"/>
      <c r="O144" s="108"/>
      <c r="P144" s="105" t="s">
        <v>114</v>
      </c>
      <c r="Q144" s="90"/>
      <c r="R144" s="90"/>
      <c r="S144" s="90"/>
      <c r="T144" s="90"/>
      <c r="U144" s="90"/>
      <c r="V144" s="92"/>
      <c r="W144" s="87"/>
      <c r="X144" s="90"/>
      <c r="Y144" s="90"/>
      <c r="Z144" s="90"/>
      <c r="AA144" s="92"/>
      <c r="AB144" s="161"/>
    </row>
    <row r="145" spans="1:28" ht="3" customHeight="1" x14ac:dyDescent="0.2"/>
    <row r="146" spans="1:28" ht="24" customHeight="1" thickBot="1" x14ac:dyDescent="0.25">
      <c r="A146" s="81"/>
      <c r="B146" s="267" t="str">
        <f>$B$1</f>
        <v xml:space="preserve">  2-Serien Liga</v>
      </c>
      <c r="C146" s="267"/>
      <c r="D146" s="267"/>
      <c r="E146" s="267"/>
      <c r="F146" s="267"/>
      <c r="G146" s="267"/>
      <c r="H146" s="267"/>
      <c r="I146" s="267"/>
      <c r="J146" s="268">
        <f>$J$1</f>
        <v>2023</v>
      </c>
      <c r="K146" s="268"/>
      <c r="L146" s="268"/>
      <c r="M146" s="160">
        <f>VORNE_10S!L166</f>
        <v>0</v>
      </c>
      <c r="N146" s="80" t="str">
        <f>VORNE_10S!M166</f>
        <v>F</v>
      </c>
      <c r="O146" s="69">
        <f>VORNE_10S!O166</f>
        <v>2</v>
      </c>
      <c r="P146" s="81"/>
      <c r="Q146" s="267" t="str">
        <f>$B$1</f>
        <v xml:space="preserve">  2-Serien Liga</v>
      </c>
      <c r="R146" s="267"/>
      <c r="S146" s="267"/>
      <c r="T146" s="267"/>
      <c r="U146" s="267"/>
      <c r="V146" s="267"/>
      <c r="W146" s="267"/>
      <c r="X146" s="267"/>
      <c r="Y146" s="268">
        <f>$J$1</f>
        <v>2023</v>
      </c>
      <c r="Z146" s="268"/>
      <c r="AA146" s="268"/>
    </row>
    <row r="147" spans="1:28" ht="18" customHeight="1" thickBot="1" x14ac:dyDescent="0.3">
      <c r="A147" s="82" t="s">
        <v>90</v>
      </c>
      <c r="B147" s="83"/>
      <c r="C147" s="83"/>
      <c r="D147" s="84" t="str">
        <f>N146&amp;O146</f>
        <v>F2</v>
      </c>
      <c r="E147" s="84" t="s">
        <v>91</v>
      </c>
      <c r="F147" s="83"/>
      <c r="G147" s="254"/>
      <c r="H147" s="254"/>
      <c r="I147" s="254"/>
      <c r="J147" s="254"/>
      <c r="K147" s="254"/>
      <c r="L147" s="257"/>
      <c r="N147" s="85"/>
      <c r="O147" s="86"/>
      <c r="P147" s="82" t="s">
        <v>90</v>
      </c>
      <c r="Q147" s="83"/>
      <c r="R147" s="83"/>
      <c r="S147" s="84" t="str">
        <f>N146&amp;O146-1</f>
        <v>F1</v>
      </c>
      <c r="T147" s="84" t="s">
        <v>91</v>
      </c>
      <c r="U147" s="83"/>
      <c r="V147" s="254"/>
      <c r="W147" s="254"/>
      <c r="X147" s="254"/>
      <c r="Y147" s="254"/>
      <c r="Z147" s="254"/>
      <c r="AA147" s="257"/>
      <c r="AB147" s="156"/>
    </row>
    <row r="148" spans="1:28" ht="18" customHeight="1" thickBot="1" x14ac:dyDescent="0.25">
      <c r="A148" s="87" t="s">
        <v>92</v>
      </c>
      <c r="B148" s="88" t="s">
        <v>93</v>
      </c>
      <c r="C148" s="88" t="s">
        <v>23</v>
      </c>
      <c r="D148" s="88" t="s">
        <v>94</v>
      </c>
      <c r="E148" s="88" t="s">
        <v>95</v>
      </c>
      <c r="F148" s="88" t="s">
        <v>96</v>
      </c>
      <c r="G148" s="89" t="s">
        <v>97</v>
      </c>
      <c r="H148" s="263" t="s">
        <v>98</v>
      </c>
      <c r="I148" s="264"/>
      <c r="J148" s="264"/>
      <c r="K148" s="264"/>
      <c r="L148" s="265"/>
      <c r="N148" s="85"/>
      <c r="O148" s="86"/>
      <c r="P148" s="87" t="s">
        <v>92</v>
      </c>
      <c r="Q148" s="88" t="s">
        <v>93</v>
      </c>
      <c r="R148" s="88" t="s">
        <v>23</v>
      </c>
      <c r="S148" s="88" t="s">
        <v>94</v>
      </c>
      <c r="T148" s="88" t="s">
        <v>95</v>
      </c>
      <c r="U148" s="88" t="s">
        <v>96</v>
      </c>
      <c r="V148" s="89" t="s">
        <v>97</v>
      </c>
      <c r="W148" s="263" t="s">
        <v>98</v>
      </c>
      <c r="X148" s="264"/>
      <c r="Y148" s="264"/>
      <c r="Z148" s="264"/>
      <c r="AA148" s="265"/>
      <c r="AB148" s="156"/>
    </row>
    <row r="149" spans="1:28" ht="21.75" customHeight="1" thickBot="1" x14ac:dyDescent="0.25">
      <c r="A149" s="266" t="s">
        <v>115</v>
      </c>
      <c r="B149" s="255"/>
      <c r="C149" s="259"/>
      <c r="D149" s="90" t="s">
        <v>100</v>
      </c>
      <c r="E149" s="90"/>
      <c r="F149" s="91"/>
      <c r="G149" s="92" t="s">
        <v>100</v>
      </c>
      <c r="H149" s="87"/>
      <c r="I149" s="90"/>
      <c r="J149" s="90"/>
      <c r="K149" s="90"/>
      <c r="L149" s="92"/>
      <c r="M149" s="156" t="s">
        <v>138</v>
      </c>
      <c r="N149" s="93"/>
      <c r="O149" s="94"/>
      <c r="P149" s="266" t="s">
        <v>115</v>
      </c>
      <c r="Q149" s="255"/>
      <c r="R149" s="259"/>
      <c r="S149" s="90" t="s">
        <v>100</v>
      </c>
      <c r="T149" s="90"/>
      <c r="U149" s="91"/>
      <c r="V149" s="92" t="s">
        <v>100</v>
      </c>
      <c r="W149" s="87"/>
      <c r="X149" s="90"/>
      <c r="Y149" s="90"/>
      <c r="Z149" s="90"/>
      <c r="AA149" s="92"/>
      <c r="AB149" s="156" t="s">
        <v>138</v>
      </c>
    </row>
    <row r="150" spans="1:28" ht="21.75" customHeight="1" x14ac:dyDescent="0.2">
      <c r="A150" s="70" t="s">
        <v>110</v>
      </c>
      <c r="B150" s="71">
        <f>VLOOKUP(D147,'Tischplan_16er_1.-5.'!$4:$100,26)</f>
        <v>4</v>
      </c>
      <c r="C150" s="71">
        <f>VLOOKUP(D147,'Tischplan_16er_1.-5.'!$4:$100,27)</f>
        <v>4</v>
      </c>
      <c r="D150" s="95"/>
      <c r="E150" s="95"/>
      <c r="F150" s="96"/>
      <c r="G150" s="97"/>
      <c r="H150" s="98"/>
      <c r="I150" s="95"/>
      <c r="J150" s="95"/>
      <c r="K150" s="95"/>
      <c r="L150" s="97"/>
      <c r="M150" s="157"/>
      <c r="N150" s="93"/>
      <c r="O150" s="94"/>
      <c r="P150" s="70" t="s">
        <v>110</v>
      </c>
      <c r="Q150" s="71">
        <f>VLOOKUP(S147,'Tischplan_16er_1.-5.'!$4:331,26)</f>
        <v>3</v>
      </c>
      <c r="R150" s="71">
        <f>VLOOKUP(S147,'Tischplan_16er_1.-5.'!$4:331,27)</f>
        <v>4</v>
      </c>
      <c r="S150" s="95"/>
      <c r="T150" s="95"/>
      <c r="U150" s="96"/>
      <c r="V150" s="97"/>
      <c r="W150" s="98"/>
      <c r="X150" s="95"/>
      <c r="Y150" s="95"/>
      <c r="Z150" s="95"/>
      <c r="AA150" s="97"/>
      <c r="AB150" s="157"/>
    </row>
    <row r="151" spans="1:28" ht="21.75" customHeight="1" thickBot="1" x14ac:dyDescent="0.25">
      <c r="A151" s="72" t="s">
        <v>111</v>
      </c>
      <c r="B151" s="73">
        <f>VLOOKUP(D147,'Tischplan_16er_1.-5.'!$4:$100,28)</f>
        <v>3</v>
      </c>
      <c r="C151" s="73">
        <f>VLOOKUP(D147,'Tischplan_16er_1.-5.'!$4:$100,29)</f>
        <v>3</v>
      </c>
      <c r="D151" s="99"/>
      <c r="E151" s="99"/>
      <c r="F151" s="100"/>
      <c r="G151" s="101"/>
      <c r="H151" s="102"/>
      <c r="I151" s="99"/>
      <c r="J151" s="99"/>
      <c r="K151" s="99"/>
      <c r="L151" s="101"/>
      <c r="M151" s="157"/>
      <c r="N151" s="93"/>
      <c r="O151" s="94"/>
      <c r="P151" s="72" t="s">
        <v>111</v>
      </c>
      <c r="Q151" s="73">
        <f>VLOOKUP(S147,'Tischplan_16er_1.-5.'!$4:331,28)</f>
        <v>4</v>
      </c>
      <c r="R151" s="73">
        <f>VLOOKUP(S147,'Tischplan_16er_1.-5.'!$4:331,29)</f>
        <v>3</v>
      </c>
      <c r="S151" s="99"/>
      <c r="T151" s="99"/>
      <c r="U151" s="100"/>
      <c r="V151" s="101"/>
      <c r="W151" s="102"/>
      <c r="X151" s="99"/>
      <c r="Y151" s="99"/>
      <c r="Z151" s="99"/>
      <c r="AA151" s="101"/>
      <c r="AB151" s="157"/>
    </row>
    <row r="152" spans="1:28" ht="21.75" customHeight="1" thickBot="1" x14ac:dyDescent="0.25">
      <c r="A152" s="103" t="s">
        <v>116</v>
      </c>
      <c r="B152" s="90"/>
      <c r="C152" s="90"/>
      <c r="D152" s="90"/>
      <c r="E152" s="90"/>
      <c r="F152" s="91"/>
      <c r="G152" s="92"/>
      <c r="H152" s="87"/>
      <c r="I152" s="90"/>
      <c r="J152" s="90"/>
      <c r="K152" s="90"/>
      <c r="L152" s="92"/>
      <c r="N152" s="104"/>
      <c r="O152" s="86"/>
      <c r="P152" s="103" t="s">
        <v>116</v>
      </c>
      <c r="Q152" s="90"/>
      <c r="R152" s="90"/>
      <c r="S152" s="90"/>
      <c r="T152" s="90"/>
      <c r="U152" s="91"/>
      <c r="V152" s="92"/>
      <c r="W152" s="87"/>
      <c r="X152" s="90"/>
      <c r="Y152" s="90"/>
      <c r="Z152" s="90"/>
      <c r="AA152" s="92"/>
      <c r="AB152" s="156"/>
    </row>
    <row r="153" spans="1:28" ht="21.75" customHeight="1" thickBot="1" x14ac:dyDescent="0.25">
      <c r="A153" s="266" t="s">
        <v>117</v>
      </c>
      <c r="B153" s="255"/>
      <c r="C153" s="259"/>
      <c r="D153" s="90" t="s">
        <v>100</v>
      </c>
      <c r="E153" s="90"/>
      <c r="F153" s="91"/>
      <c r="G153" s="92" t="s">
        <v>100</v>
      </c>
      <c r="H153" s="87"/>
      <c r="I153" s="90"/>
      <c r="J153" s="90"/>
      <c r="K153" s="90"/>
      <c r="L153" s="92"/>
      <c r="N153" s="104"/>
      <c r="O153" s="86"/>
      <c r="P153" s="266" t="s">
        <v>117</v>
      </c>
      <c r="Q153" s="255"/>
      <c r="R153" s="259"/>
      <c r="S153" s="90" t="s">
        <v>100</v>
      </c>
      <c r="T153" s="90"/>
      <c r="U153" s="91"/>
      <c r="V153" s="92" t="s">
        <v>100</v>
      </c>
      <c r="W153" s="87"/>
      <c r="X153" s="90"/>
      <c r="Y153" s="90"/>
      <c r="Z153" s="90"/>
      <c r="AA153" s="92"/>
      <c r="AB153" s="156"/>
    </row>
    <row r="154" spans="1:28" ht="18" customHeight="1" thickBot="1" x14ac:dyDescent="0.3">
      <c r="A154" s="82" t="s">
        <v>90</v>
      </c>
      <c r="B154" s="83"/>
      <c r="C154" s="83"/>
      <c r="D154" s="84" t="str">
        <f>D147</f>
        <v>F2</v>
      </c>
      <c r="E154" s="84" t="s">
        <v>91</v>
      </c>
      <c r="F154" s="83"/>
      <c r="G154" s="254"/>
      <c r="H154" s="255"/>
      <c r="I154" s="255"/>
      <c r="J154" s="255"/>
      <c r="K154" s="255"/>
      <c r="L154" s="256"/>
      <c r="M154" s="156" t="s">
        <v>138</v>
      </c>
      <c r="N154" s="104"/>
      <c r="O154" s="86"/>
      <c r="P154" s="82" t="s">
        <v>90</v>
      </c>
      <c r="Q154" s="83"/>
      <c r="R154" s="83"/>
      <c r="S154" s="84" t="str">
        <f>S147</f>
        <v>F1</v>
      </c>
      <c r="T154" s="84" t="s">
        <v>91</v>
      </c>
      <c r="U154" s="83"/>
      <c r="V154" s="254"/>
      <c r="W154" s="254"/>
      <c r="X154" s="254"/>
      <c r="Y154" s="254"/>
      <c r="Z154" s="254"/>
      <c r="AA154" s="257"/>
      <c r="AB154" s="156" t="s">
        <v>138</v>
      </c>
    </row>
    <row r="155" spans="1:28" ht="21.75" customHeight="1" x14ac:dyDescent="0.2">
      <c r="A155" s="70" t="s">
        <v>112</v>
      </c>
      <c r="B155" s="71">
        <f>VLOOKUP(D147,'Tischplan_16er_1.-5.'!$4:$100,34)</f>
        <v>5</v>
      </c>
      <c r="C155" s="71">
        <f>VLOOKUP(D147,'Tischplan_16er_1.-5.'!$4:$100,35)</f>
        <v>3</v>
      </c>
      <c r="D155" s="95"/>
      <c r="E155" s="95"/>
      <c r="F155" s="96"/>
      <c r="G155" s="97"/>
      <c r="H155" s="98"/>
      <c r="I155" s="95"/>
      <c r="J155" s="95"/>
      <c r="K155" s="95"/>
      <c r="L155" s="97"/>
      <c r="M155" s="157"/>
      <c r="N155" s="104"/>
      <c r="O155" s="86"/>
      <c r="P155" s="70" t="s">
        <v>112</v>
      </c>
      <c r="Q155" s="71">
        <f>VLOOKUP(S147,'Tischplan_16er_1.-5.'!$4:$100,34)</f>
        <v>6</v>
      </c>
      <c r="R155" s="71">
        <f>VLOOKUP(S147,'Tischplan_16er_1.-5.'!$4:$100,35)</f>
        <v>3</v>
      </c>
      <c r="S155" s="95"/>
      <c r="T155" s="95"/>
      <c r="U155" s="96"/>
      <c r="V155" s="97"/>
      <c r="W155" s="98"/>
      <c r="X155" s="95"/>
      <c r="Y155" s="95"/>
      <c r="Z155" s="95"/>
      <c r="AA155" s="97"/>
      <c r="AB155" s="157"/>
    </row>
    <row r="156" spans="1:28" ht="21.75" customHeight="1" thickBot="1" x14ac:dyDescent="0.25">
      <c r="A156" s="72" t="s">
        <v>113</v>
      </c>
      <c r="B156" s="73">
        <f>VLOOKUP(D147,'Tischplan_16er_1.-5.'!$4:$100,36)</f>
        <v>8</v>
      </c>
      <c r="C156" s="73">
        <f>VLOOKUP(D147,'Tischplan_16er_1.-5.'!$4:$100,37)</f>
        <v>4</v>
      </c>
      <c r="D156" s="99"/>
      <c r="E156" s="99"/>
      <c r="F156" s="100"/>
      <c r="G156" s="101"/>
      <c r="H156" s="102"/>
      <c r="I156" s="99"/>
      <c r="J156" s="99"/>
      <c r="K156" s="99"/>
      <c r="L156" s="101"/>
      <c r="M156" s="157"/>
      <c r="N156" s="104"/>
      <c r="O156" s="86"/>
      <c r="P156" s="72" t="s">
        <v>113</v>
      </c>
      <c r="Q156" s="73">
        <f>VLOOKUP(S147,'Tischplan_16er_1.-5.'!$4:$100,36)</f>
        <v>7</v>
      </c>
      <c r="R156" s="73">
        <f>VLOOKUP(S147,'Tischplan_16er_1.-5.'!$4:$100,37)</f>
        <v>4</v>
      </c>
      <c r="S156" s="99"/>
      <c r="T156" s="99"/>
      <c r="U156" s="100"/>
      <c r="V156" s="101"/>
      <c r="W156" s="102"/>
      <c r="X156" s="99"/>
      <c r="Y156" s="99"/>
      <c r="Z156" s="99"/>
      <c r="AA156" s="101"/>
      <c r="AB156" s="157"/>
    </row>
    <row r="157" spans="1:28" ht="21.75" customHeight="1" thickBot="1" x14ac:dyDescent="0.25">
      <c r="A157" s="103" t="s">
        <v>118</v>
      </c>
      <c r="B157" s="90"/>
      <c r="C157" s="90"/>
      <c r="D157" s="90"/>
      <c r="E157" s="90"/>
      <c r="F157" s="91"/>
      <c r="G157" s="92"/>
      <c r="H157" s="87"/>
      <c r="I157" s="90"/>
      <c r="J157" s="90"/>
      <c r="K157" s="90"/>
      <c r="L157" s="92"/>
      <c r="N157" s="104"/>
      <c r="O157" s="86"/>
      <c r="P157" s="103" t="s">
        <v>118</v>
      </c>
      <c r="Q157" s="90"/>
      <c r="R157" s="90"/>
      <c r="S157" s="90"/>
      <c r="T157" s="90"/>
      <c r="U157" s="91"/>
      <c r="V157" s="92"/>
      <c r="W157" s="87"/>
      <c r="X157" s="90"/>
      <c r="Y157" s="90"/>
      <c r="Z157" s="90"/>
      <c r="AA157" s="92"/>
      <c r="AB157" s="156"/>
    </row>
    <row r="158" spans="1:28" ht="21.75" customHeight="1" thickBot="1" x14ac:dyDescent="0.3">
      <c r="A158" s="105" t="s">
        <v>114</v>
      </c>
      <c r="B158" s="90"/>
      <c r="C158" s="90"/>
      <c r="D158" s="90"/>
      <c r="E158" s="90"/>
      <c r="F158" s="90"/>
      <c r="G158" s="92"/>
      <c r="H158" s="87"/>
      <c r="I158" s="90"/>
      <c r="J158" s="90"/>
      <c r="K158" s="90"/>
      <c r="L158" s="92"/>
      <c r="M158" s="161"/>
      <c r="N158" s="107"/>
      <c r="O158" s="106"/>
      <c r="P158" s="105" t="s">
        <v>114</v>
      </c>
      <c r="Q158" s="90"/>
      <c r="R158" s="90"/>
      <c r="S158" s="90"/>
      <c r="T158" s="90"/>
      <c r="U158" s="90"/>
      <c r="V158" s="92"/>
      <c r="W158" s="87"/>
      <c r="X158" s="90"/>
      <c r="Y158" s="90"/>
      <c r="Z158" s="90"/>
      <c r="AA158" s="92"/>
      <c r="AB158" s="161"/>
    </row>
    <row r="159" spans="1:28" ht="15.75" customHeight="1" x14ac:dyDescent="0.2">
      <c r="A159" s="74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N159" s="104"/>
      <c r="O159" s="76"/>
      <c r="P159" s="74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</row>
    <row r="160" spans="1:28" ht="15" customHeight="1" x14ac:dyDescent="0.2">
      <c r="A160" s="77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N160" s="104"/>
      <c r="O160" s="79"/>
      <c r="P160" s="77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</row>
    <row r="161" spans="1:28" ht="24" customHeight="1" thickBot="1" x14ac:dyDescent="0.25">
      <c r="A161" s="81"/>
      <c r="B161" s="267" t="str">
        <f>$B$1</f>
        <v xml:space="preserve">  2-Serien Liga</v>
      </c>
      <c r="C161" s="267"/>
      <c r="D161" s="267"/>
      <c r="E161" s="267"/>
      <c r="F161" s="267"/>
      <c r="G161" s="267"/>
      <c r="H161" s="267"/>
      <c r="I161" s="267"/>
      <c r="J161" s="268">
        <f>$J$1</f>
        <v>2023</v>
      </c>
      <c r="K161" s="268"/>
      <c r="L161" s="268"/>
      <c r="M161" s="160">
        <f>M146</f>
        <v>0</v>
      </c>
      <c r="N161" s="80" t="str">
        <f>N146</f>
        <v>F</v>
      </c>
      <c r="O161" s="69">
        <f>O146+2</f>
        <v>4</v>
      </c>
      <c r="P161" s="81"/>
      <c r="Q161" s="267" t="str">
        <f>$B$1</f>
        <v xml:space="preserve">  2-Serien Liga</v>
      </c>
      <c r="R161" s="267"/>
      <c r="S161" s="267"/>
      <c r="T161" s="267"/>
      <c r="U161" s="267"/>
      <c r="V161" s="267"/>
      <c r="W161" s="267"/>
      <c r="X161" s="267"/>
      <c r="Y161" s="268">
        <f>$J$1</f>
        <v>2023</v>
      </c>
      <c r="Z161" s="268"/>
      <c r="AA161" s="268"/>
    </row>
    <row r="162" spans="1:28" ht="18" customHeight="1" thickBot="1" x14ac:dyDescent="0.3">
      <c r="A162" s="82" t="s">
        <v>90</v>
      </c>
      <c r="B162" s="83"/>
      <c r="C162" s="83"/>
      <c r="D162" s="84" t="str">
        <f>N161&amp;O161</f>
        <v>F4</v>
      </c>
      <c r="E162" s="84" t="s">
        <v>91</v>
      </c>
      <c r="F162" s="83"/>
      <c r="G162" s="254"/>
      <c r="H162" s="255"/>
      <c r="I162" s="255"/>
      <c r="J162" s="255"/>
      <c r="K162" s="255"/>
      <c r="L162" s="256"/>
      <c r="N162" s="85"/>
      <c r="O162" s="86"/>
      <c r="P162" s="82" t="s">
        <v>90</v>
      </c>
      <c r="Q162" s="83"/>
      <c r="R162" s="83"/>
      <c r="S162" s="84" t="str">
        <f>N161&amp;O161-1</f>
        <v>F3</v>
      </c>
      <c r="T162" s="84" t="s">
        <v>91</v>
      </c>
      <c r="U162" s="83"/>
      <c r="V162" s="254"/>
      <c r="W162" s="254"/>
      <c r="X162" s="254"/>
      <c r="Y162" s="254"/>
      <c r="Z162" s="254"/>
      <c r="AA162" s="257"/>
      <c r="AB162" s="156"/>
    </row>
    <row r="163" spans="1:28" ht="18" customHeight="1" thickBot="1" x14ac:dyDescent="0.25">
      <c r="A163" s="87" t="s">
        <v>92</v>
      </c>
      <c r="B163" s="88" t="s">
        <v>93</v>
      </c>
      <c r="C163" s="88" t="s">
        <v>23</v>
      </c>
      <c r="D163" s="88" t="s">
        <v>94</v>
      </c>
      <c r="E163" s="88" t="s">
        <v>95</v>
      </c>
      <c r="F163" s="88" t="s">
        <v>96</v>
      </c>
      <c r="G163" s="89" t="s">
        <v>97</v>
      </c>
      <c r="H163" s="263" t="s">
        <v>98</v>
      </c>
      <c r="I163" s="264"/>
      <c r="J163" s="264"/>
      <c r="K163" s="264"/>
      <c r="L163" s="265"/>
      <c r="N163" s="85"/>
      <c r="O163" s="86"/>
      <c r="P163" s="87" t="s">
        <v>92</v>
      </c>
      <c r="Q163" s="88" t="s">
        <v>93</v>
      </c>
      <c r="R163" s="88" t="s">
        <v>23</v>
      </c>
      <c r="S163" s="88" t="s">
        <v>94</v>
      </c>
      <c r="T163" s="88" t="s">
        <v>95</v>
      </c>
      <c r="U163" s="88" t="s">
        <v>96</v>
      </c>
      <c r="V163" s="89" t="s">
        <v>97</v>
      </c>
      <c r="W163" s="263" t="s">
        <v>98</v>
      </c>
      <c r="X163" s="264"/>
      <c r="Y163" s="264"/>
      <c r="Z163" s="264"/>
      <c r="AA163" s="265"/>
      <c r="AB163" s="156"/>
    </row>
    <row r="164" spans="1:28" ht="21.75" customHeight="1" thickBot="1" x14ac:dyDescent="0.25">
      <c r="A164" s="266" t="s">
        <v>115</v>
      </c>
      <c r="B164" s="255"/>
      <c r="C164" s="259"/>
      <c r="D164" s="90" t="s">
        <v>100</v>
      </c>
      <c r="E164" s="90"/>
      <c r="F164" s="91"/>
      <c r="G164" s="92" t="s">
        <v>100</v>
      </c>
      <c r="H164" s="87"/>
      <c r="I164" s="90"/>
      <c r="J164" s="90"/>
      <c r="K164" s="90"/>
      <c r="L164" s="92"/>
      <c r="M164" s="156" t="s">
        <v>138</v>
      </c>
      <c r="N164" s="93"/>
      <c r="O164" s="94"/>
      <c r="P164" s="266" t="s">
        <v>115</v>
      </c>
      <c r="Q164" s="255"/>
      <c r="R164" s="259"/>
      <c r="S164" s="90" t="s">
        <v>100</v>
      </c>
      <c r="T164" s="90"/>
      <c r="U164" s="91"/>
      <c r="V164" s="92" t="s">
        <v>100</v>
      </c>
      <c r="W164" s="87"/>
      <c r="X164" s="90"/>
      <c r="Y164" s="90"/>
      <c r="Z164" s="90"/>
      <c r="AA164" s="92"/>
      <c r="AB164" s="156" t="s">
        <v>138</v>
      </c>
    </row>
    <row r="165" spans="1:28" ht="21.75" customHeight="1" x14ac:dyDescent="0.2">
      <c r="A165" s="70" t="s">
        <v>110</v>
      </c>
      <c r="B165" s="71">
        <f>VLOOKUP(D162,'Tischplan_16er_1.-5.'!$4:$100,26)</f>
        <v>2</v>
      </c>
      <c r="C165" s="71">
        <f>VLOOKUP(D162,'Tischplan_16er_1.-5.'!$4:$100,27)</f>
        <v>4</v>
      </c>
      <c r="D165" s="95"/>
      <c r="E165" s="95"/>
      <c r="F165" s="96"/>
      <c r="G165" s="97"/>
      <c r="H165" s="98"/>
      <c r="I165" s="95"/>
      <c r="J165" s="95"/>
      <c r="K165" s="95"/>
      <c r="L165" s="97"/>
      <c r="M165" s="157"/>
      <c r="N165" s="93"/>
      <c r="O165" s="94"/>
      <c r="P165" s="70" t="s">
        <v>110</v>
      </c>
      <c r="Q165" s="71">
        <f>VLOOKUP(S162,'Tischplan_16er_1.-5.'!$4:$100,26)</f>
        <v>1</v>
      </c>
      <c r="R165" s="71">
        <f>VLOOKUP(S162,'Tischplan_16er_1.-5.'!$4:$100,27)</f>
        <v>4</v>
      </c>
      <c r="S165" s="95"/>
      <c r="T165" s="95"/>
      <c r="U165" s="96"/>
      <c r="V165" s="97"/>
      <c r="W165" s="98"/>
      <c r="X165" s="95"/>
      <c r="Y165" s="95"/>
      <c r="Z165" s="95"/>
      <c r="AA165" s="97"/>
      <c r="AB165" s="157"/>
    </row>
    <row r="166" spans="1:28" ht="21.75" customHeight="1" thickBot="1" x14ac:dyDescent="0.25">
      <c r="A166" s="72" t="s">
        <v>111</v>
      </c>
      <c r="B166" s="73">
        <f>VLOOKUP(D162,'Tischplan_16er_1.-5.'!$4:$100,28)</f>
        <v>1</v>
      </c>
      <c r="C166" s="73">
        <f>VLOOKUP(D162,'Tischplan_16er_1.-5.'!$4:$100,29)</f>
        <v>3</v>
      </c>
      <c r="D166" s="99"/>
      <c r="E166" s="99"/>
      <c r="F166" s="100"/>
      <c r="G166" s="101"/>
      <c r="H166" s="102"/>
      <c r="I166" s="99"/>
      <c r="J166" s="99"/>
      <c r="K166" s="99"/>
      <c r="L166" s="101"/>
      <c r="M166" s="157"/>
      <c r="N166" s="93"/>
      <c r="O166" s="94"/>
      <c r="P166" s="72" t="s">
        <v>111</v>
      </c>
      <c r="Q166" s="73">
        <f>VLOOKUP(S162,'Tischplan_16er_1.-5.'!$4:$100,28)</f>
        <v>2</v>
      </c>
      <c r="R166" s="73">
        <f>VLOOKUP(S162,'Tischplan_16er_1.-5.'!$4:$100,29)</f>
        <v>3</v>
      </c>
      <c r="S166" s="99"/>
      <c r="T166" s="99"/>
      <c r="U166" s="100"/>
      <c r="V166" s="101"/>
      <c r="W166" s="102"/>
      <c r="X166" s="99"/>
      <c r="Y166" s="99"/>
      <c r="Z166" s="99"/>
      <c r="AA166" s="101"/>
      <c r="AB166" s="157"/>
    </row>
    <row r="167" spans="1:28" ht="21.75" customHeight="1" thickBot="1" x14ac:dyDescent="0.25">
      <c r="A167" s="103" t="s">
        <v>116</v>
      </c>
      <c r="B167" s="90"/>
      <c r="C167" s="90"/>
      <c r="D167" s="90"/>
      <c r="E167" s="90"/>
      <c r="F167" s="91"/>
      <c r="G167" s="92"/>
      <c r="H167" s="87"/>
      <c r="I167" s="90"/>
      <c r="J167" s="90"/>
      <c r="K167" s="90"/>
      <c r="L167" s="92"/>
      <c r="N167" s="104"/>
      <c r="O167" s="86"/>
      <c r="P167" s="103" t="s">
        <v>116</v>
      </c>
      <c r="Q167" s="90"/>
      <c r="R167" s="90"/>
      <c r="S167" s="90"/>
      <c r="T167" s="90"/>
      <c r="U167" s="91"/>
      <c r="V167" s="92"/>
      <c r="W167" s="87"/>
      <c r="X167" s="90"/>
      <c r="Y167" s="90"/>
      <c r="Z167" s="90"/>
      <c r="AA167" s="92"/>
      <c r="AB167" s="156"/>
    </row>
    <row r="168" spans="1:28" ht="21.75" customHeight="1" thickBot="1" x14ac:dyDescent="0.25">
      <c r="A168" s="266" t="s">
        <v>117</v>
      </c>
      <c r="B168" s="255"/>
      <c r="C168" s="259"/>
      <c r="D168" s="90" t="s">
        <v>100</v>
      </c>
      <c r="E168" s="90"/>
      <c r="F168" s="91"/>
      <c r="G168" s="92" t="s">
        <v>100</v>
      </c>
      <c r="H168" s="87"/>
      <c r="I168" s="90"/>
      <c r="J168" s="90"/>
      <c r="K168" s="90"/>
      <c r="L168" s="92"/>
      <c r="N168" s="104"/>
      <c r="O168" s="86"/>
      <c r="P168" s="266" t="s">
        <v>117</v>
      </c>
      <c r="Q168" s="255"/>
      <c r="R168" s="259"/>
      <c r="S168" s="90" t="s">
        <v>100</v>
      </c>
      <c r="T168" s="90"/>
      <c r="U168" s="91"/>
      <c r="V168" s="92" t="s">
        <v>100</v>
      </c>
      <c r="W168" s="87"/>
      <c r="X168" s="90"/>
      <c r="Y168" s="90"/>
      <c r="Z168" s="90"/>
      <c r="AA168" s="92"/>
      <c r="AB168" s="156"/>
    </row>
    <row r="169" spans="1:28" ht="18" customHeight="1" thickBot="1" x14ac:dyDescent="0.3">
      <c r="A169" s="82" t="s">
        <v>90</v>
      </c>
      <c r="B169" s="83"/>
      <c r="C169" s="83"/>
      <c r="D169" s="84" t="str">
        <f>D162</f>
        <v>F4</v>
      </c>
      <c r="E169" s="84" t="s">
        <v>91</v>
      </c>
      <c r="F169" s="83"/>
      <c r="G169" s="254"/>
      <c r="H169" s="255"/>
      <c r="I169" s="255"/>
      <c r="J169" s="255"/>
      <c r="K169" s="255"/>
      <c r="L169" s="256"/>
      <c r="M169" s="156" t="s">
        <v>138</v>
      </c>
      <c r="N169" s="104"/>
      <c r="O169" s="86"/>
      <c r="P169" s="82" t="s">
        <v>90</v>
      </c>
      <c r="Q169" s="83"/>
      <c r="R169" s="83"/>
      <c r="S169" s="84" t="str">
        <f>S162</f>
        <v>F3</v>
      </c>
      <c r="T169" s="84" t="s">
        <v>91</v>
      </c>
      <c r="U169" s="83"/>
      <c r="V169" s="254"/>
      <c r="W169" s="254"/>
      <c r="X169" s="254"/>
      <c r="Y169" s="254"/>
      <c r="Z169" s="254"/>
      <c r="AA169" s="257"/>
      <c r="AB169" s="156" t="s">
        <v>138</v>
      </c>
    </row>
    <row r="170" spans="1:28" ht="21.75" customHeight="1" x14ac:dyDescent="0.2">
      <c r="A170" s="70" t="s">
        <v>112</v>
      </c>
      <c r="B170" s="71">
        <f>VLOOKUP(D162,'Tischplan_16er_1.-5.'!$4:$100,34)</f>
        <v>7</v>
      </c>
      <c r="C170" s="71">
        <f>VLOOKUP(D162,'Tischplan_16er_1.-5.'!$4:$100,35)</f>
        <v>3</v>
      </c>
      <c r="D170" s="95"/>
      <c r="E170" s="95"/>
      <c r="F170" s="96"/>
      <c r="G170" s="97"/>
      <c r="H170" s="98"/>
      <c r="I170" s="95"/>
      <c r="J170" s="95"/>
      <c r="K170" s="95"/>
      <c r="L170" s="97"/>
      <c r="M170" s="157"/>
      <c r="N170" s="104"/>
      <c r="O170" s="86"/>
      <c r="P170" s="70" t="s">
        <v>112</v>
      </c>
      <c r="Q170" s="71">
        <f>VLOOKUP(S162,'Tischplan_16er_1.-5.'!$4:$100,34)</f>
        <v>8</v>
      </c>
      <c r="R170" s="71">
        <f>VLOOKUP(S162,'Tischplan_16er_1.-5.'!$4:$100,35)</f>
        <v>3</v>
      </c>
      <c r="S170" s="95"/>
      <c r="T170" s="95"/>
      <c r="U170" s="96"/>
      <c r="V170" s="97"/>
      <c r="W170" s="98"/>
      <c r="X170" s="95"/>
      <c r="Y170" s="95"/>
      <c r="Z170" s="95"/>
      <c r="AA170" s="97"/>
      <c r="AB170" s="157"/>
    </row>
    <row r="171" spans="1:28" ht="21.75" customHeight="1" thickBot="1" x14ac:dyDescent="0.25">
      <c r="A171" s="72" t="s">
        <v>113</v>
      </c>
      <c r="B171" s="73">
        <f>VLOOKUP(D162,'Tischplan_16er_1.-5.'!$4:$100,36)</f>
        <v>6</v>
      </c>
      <c r="C171" s="73">
        <f>VLOOKUP(D162,'Tischplan_16er_1.-5.'!$4:$100,37)</f>
        <v>4</v>
      </c>
      <c r="D171" s="99"/>
      <c r="E171" s="99"/>
      <c r="F171" s="100"/>
      <c r="G171" s="101"/>
      <c r="H171" s="102"/>
      <c r="I171" s="99"/>
      <c r="J171" s="99"/>
      <c r="K171" s="99"/>
      <c r="L171" s="101"/>
      <c r="M171" s="157"/>
      <c r="N171" s="104"/>
      <c r="O171" s="86"/>
      <c r="P171" s="72" t="s">
        <v>113</v>
      </c>
      <c r="Q171" s="73">
        <f>VLOOKUP(S162,'Tischplan_16er_1.-5.'!$4:$100,36)</f>
        <v>5</v>
      </c>
      <c r="R171" s="73">
        <f>VLOOKUP(S162,'Tischplan_16er_1.-5.'!$4:$100,37)</f>
        <v>4</v>
      </c>
      <c r="S171" s="99"/>
      <c r="T171" s="99"/>
      <c r="U171" s="100"/>
      <c r="V171" s="101"/>
      <c r="W171" s="102"/>
      <c r="X171" s="99"/>
      <c r="Y171" s="99"/>
      <c r="Z171" s="99"/>
      <c r="AA171" s="101"/>
      <c r="AB171" s="157"/>
    </row>
    <row r="172" spans="1:28" ht="21.75" customHeight="1" thickBot="1" x14ac:dyDescent="0.25">
      <c r="A172" s="103" t="s">
        <v>118</v>
      </c>
      <c r="B172" s="90"/>
      <c r="C172" s="90"/>
      <c r="D172" s="90"/>
      <c r="E172" s="90"/>
      <c r="F172" s="91"/>
      <c r="G172" s="92"/>
      <c r="H172" s="87"/>
      <c r="I172" s="90"/>
      <c r="J172" s="90"/>
      <c r="K172" s="90"/>
      <c r="L172" s="92"/>
      <c r="N172" s="104"/>
      <c r="O172" s="86"/>
      <c r="P172" s="103" t="s">
        <v>118</v>
      </c>
      <c r="Q172" s="90"/>
      <c r="R172" s="90"/>
      <c r="S172" s="90"/>
      <c r="T172" s="90"/>
      <c r="U172" s="91"/>
      <c r="V172" s="92"/>
      <c r="W172" s="87"/>
      <c r="X172" s="90"/>
      <c r="Y172" s="90"/>
      <c r="Z172" s="90"/>
      <c r="AA172" s="92"/>
      <c r="AB172" s="156"/>
    </row>
    <row r="173" spans="1:28" ht="21.75" customHeight="1" thickBot="1" x14ac:dyDescent="0.3">
      <c r="A173" s="105" t="s">
        <v>114</v>
      </c>
      <c r="B173" s="90"/>
      <c r="C173" s="90"/>
      <c r="D173" s="90"/>
      <c r="E173" s="90"/>
      <c r="F173" s="90"/>
      <c r="G173" s="92"/>
      <c r="H173" s="87"/>
      <c r="I173" s="90"/>
      <c r="J173" s="90"/>
      <c r="K173" s="90"/>
      <c r="L173" s="92"/>
      <c r="M173" s="161"/>
      <c r="N173" s="107"/>
      <c r="O173" s="108"/>
      <c r="P173" s="105" t="s">
        <v>114</v>
      </c>
      <c r="Q173" s="90"/>
      <c r="R173" s="90"/>
      <c r="S173" s="90"/>
      <c r="T173" s="90"/>
      <c r="U173" s="90"/>
      <c r="V173" s="92"/>
      <c r="W173" s="87"/>
      <c r="X173" s="90"/>
      <c r="Y173" s="90"/>
      <c r="Z173" s="90"/>
      <c r="AA173" s="92"/>
      <c r="AB173" s="161"/>
    </row>
    <row r="174" spans="1:28" ht="3" customHeight="1" x14ac:dyDescent="0.2"/>
    <row r="175" spans="1:28" ht="24" customHeight="1" thickBot="1" x14ac:dyDescent="0.25">
      <c r="A175" s="81"/>
      <c r="B175" s="267" t="str">
        <f>$B$1</f>
        <v xml:space="preserve">  2-Serien Liga</v>
      </c>
      <c r="C175" s="267"/>
      <c r="D175" s="267"/>
      <c r="E175" s="267"/>
      <c r="F175" s="267"/>
      <c r="G175" s="267"/>
      <c r="H175" s="267"/>
      <c r="I175" s="267"/>
      <c r="J175" s="268">
        <f>$J$1</f>
        <v>2023</v>
      </c>
      <c r="K175" s="268"/>
      <c r="L175" s="268"/>
      <c r="M175" s="160">
        <f>VORNE_10S!L199</f>
        <v>0</v>
      </c>
      <c r="N175" s="80" t="str">
        <f>VORNE_10S!M199</f>
        <v>H</v>
      </c>
      <c r="O175" s="69">
        <f>VORNE_10S!O199</f>
        <v>2</v>
      </c>
      <c r="P175" s="81"/>
      <c r="Q175" s="267" t="str">
        <f>$B$1</f>
        <v xml:space="preserve">  2-Serien Liga</v>
      </c>
      <c r="R175" s="267"/>
      <c r="S175" s="267"/>
      <c r="T175" s="267"/>
      <c r="U175" s="267"/>
      <c r="V175" s="267"/>
      <c r="W175" s="267"/>
      <c r="X175" s="267"/>
      <c r="Y175" s="268">
        <f>$J$1</f>
        <v>2023</v>
      </c>
      <c r="Z175" s="268"/>
      <c r="AA175" s="268"/>
    </row>
    <row r="176" spans="1:28" ht="18" customHeight="1" thickBot="1" x14ac:dyDescent="0.3">
      <c r="A176" s="82" t="s">
        <v>90</v>
      </c>
      <c r="B176" s="83"/>
      <c r="C176" s="83"/>
      <c r="D176" s="84" t="str">
        <f>N175&amp;O175</f>
        <v>H2</v>
      </c>
      <c r="E176" s="84" t="s">
        <v>91</v>
      </c>
      <c r="F176" s="83"/>
      <c r="G176" s="254"/>
      <c r="H176" s="254"/>
      <c r="I176" s="254"/>
      <c r="J176" s="254"/>
      <c r="K176" s="254"/>
      <c r="L176" s="257"/>
      <c r="N176" s="85"/>
      <c r="O176" s="86"/>
      <c r="P176" s="82" t="s">
        <v>90</v>
      </c>
      <c r="Q176" s="83"/>
      <c r="R176" s="83"/>
      <c r="S176" s="84" t="str">
        <f>N175&amp;O175-1</f>
        <v>H1</v>
      </c>
      <c r="T176" s="84" t="s">
        <v>91</v>
      </c>
      <c r="U176" s="83"/>
      <c r="V176" s="254"/>
      <c r="W176" s="254"/>
      <c r="X176" s="254"/>
      <c r="Y176" s="254"/>
      <c r="Z176" s="254"/>
      <c r="AA176" s="257"/>
      <c r="AB176" s="156"/>
    </row>
    <row r="177" spans="1:28" ht="18" customHeight="1" thickBot="1" x14ac:dyDescent="0.25">
      <c r="A177" s="87" t="s">
        <v>92</v>
      </c>
      <c r="B177" s="88" t="s">
        <v>93</v>
      </c>
      <c r="C177" s="88" t="s">
        <v>23</v>
      </c>
      <c r="D177" s="88" t="s">
        <v>94</v>
      </c>
      <c r="E177" s="88" t="s">
        <v>95</v>
      </c>
      <c r="F177" s="88" t="s">
        <v>96</v>
      </c>
      <c r="G177" s="89" t="s">
        <v>97</v>
      </c>
      <c r="H177" s="263" t="s">
        <v>98</v>
      </c>
      <c r="I177" s="264"/>
      <c r="J177" s="264"/>
      <c r="K177" s="264"/>
      <c r="L177" s="265"/>
      <c r="N177" s="85"/>
      <c r="O177" s="86"/>
      <c r="P177" s="87" t="s">
        <v>92</v>
      </c>
      <c r="Q177" s="88" t="s">
        <v>93</v>
      </c>
      <c r="R177" s="88" t="s">
        <v>23</v>
      </c>
      <c r="S177" s="88" t="s">
        <v>94</v>
      </c>
      <c r="T177" s="88" t="s">
        <v>95</v>
      </c>
      <c r="U177" s="88" t="s">
        <v>96</v>
      </c>
      <c r="V177" s="89" t="s">
        <v>97</v>
      </c>
      <c r="W177" s="263" t="s">
        <v>98</v>
      </c>
      <c r="X177" s="264"/>
      <c r="Y177" s="264"/>
      <c r="Z177" s="264"/>
      <c r="AA177" s="265"/>
      <c r="AB177" s="156"/>
    </row>
    <row r="178" spans="1:28" ht="21.75" customHeight="1" thickBot="1" x14ac:dyDescent="0.25">
      <c r="A178" s="266" t="s">
        <v>115</v>
      </c>
      <c r="B178" s="255"/>
      <c r="C178" s="259"/>
      <c r="D178" s="90" t="s">
        <v>100</v>
      </c>
      <c r="E178" s="90"/>
      <c r="F178" s="91"/>
      <c r="G178" s="92" t="s">
        <v>100</v>
      </c>
      <c r="H178" s="87"/>
      <c r="I178" s="90"/>
      <c r="J178" s="90"/>
      <c r="K178" s="90"/>
      <c r="L178" s="92"/>
      <c r="M178" s="156" t="s">
        <v>138</v>
      </c>
      <c r="N178" s="93"/>
      <c r="O178" s="94"/>
      <c r="P178" s="266" t="s">
        <v>115</v>
      </c>
      <c r="Q178" s="255"/>
      <c r="R178" s="259"/>
      <c r="S178" s="90" t="s">
        <v>100</v>
      </c>
      <c r="T178" s="90"/>
      <c r="U178" s="91"/>
      <c r="V178" s="92" t="s">
        <v>100</v>
      </c>
      <c r="W178" s="87"/>
      <c r="X178" s="90"/>
      <c r="Y178" s="90"/>
      <c r="Z178" s="90"/>
      <c r="AA178" s="92"/>
      <c r="AB178" s="156" t="s">
        <v>138</v>
      </c>
    </row>
    <row r="179" spans="1:28" ht="21.75" customHeight="1" x14ac:dyDescent="0.2">
      <c r="A179" s="70" t="s">
        <v>110</v>
      </c>
      <c r="B179" s="71">
        <f>VLOOKUP(D176,'Tischplan_16er_1.-5.'!$4:$100,26)</f>
        <v>16</v>
      </c>
      <c r="C179" s="71">
        <f>VLOOKUP(D176,'Tischplan_16er_1.-5.'!$4:$100,27)</f>
        <v>4</v>
      </c>
      <c r="D179" s="95"/>
      <c r="E179" s="95"/>
      <c r="F179" s="96"/>
      <c r="G179" s="97"/>
      <c r="H179" s="98"/>
      <c r="I179" s="95"/>
      <c r="J179" s="95"/>
      <c r="K179" s="95"/>
      <c r="L179" s="97"/>
      <c r="M179" s="157"/>
      <c r="N179" s="93"/>
      <c r="O179" s="94"/>
      <c r="P179" s="70" t="s">
        <v>110</v>
      </c>
      <c r="Q179" s="71">
        <f>VLOOKUP(S176,'Tischplan_16er_1.-5.'!$4:360,26)</f>
        <v>15</v>
      </c>
      <c r="R179" s="71">
        <f>VLOOKUP(S176,'Tischplan_16er_1.-5.'!$4:360,27)</f>
        <v>4</v>
      </c>
      <c r="S179" s="95"/>
      <c r="T179" s="95"/>
      <c r="U179" s="96"/>
      <c r="V179" s="97"/>
      <c r="W179" s="98"/>
      <c r="X179" s="95"/>
      <c r="Y179" s="95"/>
      <c r="Z179" s="95"/>
      <c r="AA179" s="97"/>
      <c r="AB179" s="157"/>
    </row>
    <row r="180" spans="1:28" ht="21.75" customHeight="1" thickBot="1" x14ac:dyDescent="0.25">
      <c r="A180" s="72" t="s">
        <v>111</v>
      </c>
      <c r="B180" s="73">
        <f>VLOOKUP(D176,'Tischplan_16er_1.-5.'!$4:$100,28)</f>
        <v>15</v>
      </c>
      <c r="C180" s="73">
        <f>VLOOKUP(D176,'Tischplan_16er_1.-5.'!$4:$100,29)</f>
        <v>3</v>
      </c>
      <c r="D180" s="99"/>
      <c r="E180" s="99"/>
      <c r="F180" s="100"/>
      <c r="G180" s="101"/>
      <c r="H180" s="102"/>
      <c r="I180" s="99"/>
      <c r="J180" s="99"/>
      <c r="K180" s="99"/>
      <c r="L180" s="101"/>
      <c r="M180" s="157"/>
      <c r="N180" s="93"/>
      <c r="O180" s="94"/>
      <c r="P180" s="72" t="s">
        <v>111</v>
      </c>
      <c r="Q180" s="73">
        <f>VLOOKUP(S176,'Tischplan_16er_1.-5.'!$4:360,28)</f>
        <v>16</v>
      </c>
      <c r="R180" s="73">
        <f>VLOOKUP(S176,'Tischplan_16er_1.-5.'!$4:360,29)</f>
        <v>3</v>
      </c>
      <c r="S180" s="99"/>
      <c r="T180" s="99"/>
      <c r="U180" s="100"/>
      <c r="V180" s="101"/>
      <c r="W180" s="102"/>
      <c r="X180" s="99"/>
      <c r="Y180" s="99"/>
      <c r="Z180" s="99"/>
      <c r="AA180" s="101"/>
      <c r="AB180" s="157"/>
    </row>
    <row r="181" spans="1:28" ht="21.75" customHeight="1" thickBot="1" x14ac:dyDescent="0.25">
      <c r="A181" s="103" t="s">
        <v>116</v>
      </c>
      <c r="B181" s="90"/>
      <c r="C181" s="90"/>
      <c r="D181" s="90"/>
      <c r="E181" s="90"/>
      <c r="F181" s="91"/>
      <c r="G181" s="92"/>
      <c r="H181" s="87"/>
      <c r="I181" s="90"/>
      <c r="J181" s="90"/>
      <c r="K181" s="90"/>
      <c r="L181" s="92"/>
      <c r="N181" s="104"/>
      <c r="O181" s="86"/>
      <c r="P181" s="103" t="s">
        <v>116</v>
      </c>
      <c r="Q181" s="90"/>
      <c r="R181" s="90"/>
      <c r="S181" s="90"/>
      <c r="T181" s="90"/>
      <c r="U181" s="91"/>
      <c r="V181" s="92"/>
      <c r="W181" s="87"/>
      <c r="X181" s="90"/>
      <c r="Y181" s="90"/>
      <c r="Z181" s="90"/>
      <c r="AA181" s="92"/>
      <c r="AB181" s="156"/>
    </row>
    <row r="182" spans="1:28" ht="21.75" customHeight="1" thickBot="1" x14ac:dyDescent="0.25">
      <c r="A182" s="266" t="s">
        <v>117</v>
      </c>
      <c r="B182" s="255"/>
      <c r="C182" s="259"/>
      <c r="D182" s="90" t="s">
        <v>100</v>
      </c>
      <c r="E182" s="90"/>
      <c r="F182" s="91"/>
      <c r="G182" s="92" t="s">
        <v>100</v>
      </c>
      <c r="H182" s="87"/>
      <c r="I182" s="90"/>
      <c r="J182" s="90"/>
      <c r="K182" s="90"/>
      <c r="L182" s="92"/>
      <c r="N182" s="104"/>
      <c r="O182" s="86"/>
      <c r="P182" s="266" t="s">
        <v>117</v>
      </c>
      <c r="Q182" s="255"/>
      <c r="R182" s="259"/>
      <c r="S182" s="90" t="s">
        <v>100</v>
      </c>
      <c r="T182" s="90"/>
      <c r="U182" s="91"/>
      <c r="V182" s="92" t="s">
        <v>100</v>
      </c>
      <c r="W182" s="87"/>
      <c r="X182" s="90"/>
      <c r="Y182" s="90"/>
      <c r="Z182" s="90"/>
      <c r="AA182" s="92"/>
      <c r="AB182" s="156"/>
    </row>
    <row r="183" spans="1:28" ht="18" customHeight="1" thickBot="1" x14ac:dyDescent="0.3">
      <c r="A183" s="82" t="s">
        <v>90</v>
      </c>
      <c r="B183" s="83"/>
      <c r="C183" s="83"/>
      <c r="D183" s="84" t="str">
        <f>D176</f>
        <v>H2</v>
      </c>
      <c r="E183" s="84" t="s">
        <v>91</v>
      </c>
      <c r="F183" s="83"/>
      <c r="G183" s="254"/>
      <c r="H183" s="255"/>
      <c r="I183" s="255"/>
      <c r="J183" s="255"/>
      <c r="K183" s="255"/>
      <c r="L183" s="256"/>
      <c r="M183" s="156" t="s">
        <v>138</v>
      </c>
      <c r="N183" s="104"/>
      <c r="O183" s="86"/>
      <c r="P183" s="82" t="s">
        <v>90</v>
      </c>
      <c r="Q183" s="83"/>
      <c r="R183" s="83"/>
      <c r="S183" s="84" t="str">
        <f>S176</f>
        <v>H1</v>
      </c>
      <c r="T183" s="84" t="s">
        <v>91</v>
      </c>
      <c r="U183" s="83"/>
      <c r="V183" s="254"/>
      <c r="W183" s="254"/>
      <c r="X183" s="254"/>
      <c r="Y183" s="254"/>
      <c r="Z183" s="254"/>
      <c r="AA183" s="257"/>
      <c r="AB183" s="156" t="s">
        <v>138</v>
      </c>
    </row>
    <row r="184" spans="1:28" ht="21.75" customHeight="1" x14ac:dyDescent="0.2">
      <c r="A184" s="70" t="s">
        <v>112</v>
      </c>
      <c r="B184" s="71">
        <f>VLOOKUP(D176,'Tischplan_16er_1.-5.'!$4:$100,34)</f>
        <v>8</v>
      </c>
      <c r="C184" s="71">
        <f>VLOOKUP(D176,'Tischplan_16er_1.-5.'!$4:$100,35)</f>
        <v>4</v>
      </c>
      <c r="D184" s="95"/>
      <c r="E184" s="95"/>
      <c r="F184" s="96"/>
      <c r="G184" s="97"/>
      <c r="H184" s="98"/>
      <c r="I184" s="95"/>
      <c r="J184" s="95"/>
      <c r="K184" s="95"/>
      <c r="L184" s="97"/>
      <c r="M184" s="157"/>
      <c r="N184" s="104"/>
      <c r="O184" s="86"/>
      <c r="P184" s="70" t="s">
        <v>112</v>
      </c>
      <c r="Q184" s="71">
        <f>VLOOKUP(S176,'Tischplan_16er_1.-5.'!$4:$100,34)</f>
        <v>7</v>
      </c>
      <c r="R184" s="71">
        <f>VLOOKUP(S176,'Tischplan_16er_1.-5.'!$4:$100,35)</f>
        <v>4</v>
      </c>
      <c r="S184" s="95"/>
      <c r="T184" s="95"/>
      <c r="U184" s="96"/>
      <c r="V184" s="97"/>
      <c r="W184" s="98"/>
      <c r="X184" s="95"/>
      <c r="Y184" s="95"/>
      <c r="Z184" s="95"/>
      <c r="AA184" s="97"/>
      <c r="AB184" s="157"/>
    </row>
    <row r="185" spans="1:28" ht="21.75" customHeight="1" thickBot="1" x14ac:dyDescent="0.25">
      <c r="A185" s="72" t="s">
        <v>113</v>
      </c>
      <c r="B185" s="73">
        <f>VLOOKUP(D176,'Tischplan_16er_1.-5.'!$4:$100,36)</f>
        <v>7</v>
      </c>
      <c r="C185" s="73">
        <f>VLOOKUP(D176,'Tischplan_16er_1.-5.'!$4:$100,37)</f>
        <v>3</v>
      </c>
      <c r="D185" s="99"/>
      <c r="E185" s="99"/>
      <c r="F185" s="100"/>
      <c r="G185" s="101"/>
      <c r="H185" s="102"/>
      <c r="I185" s="99"/>
      <c r="J185" s="99"/>
      <c r="K185" s="99"/>
      <c r="L185" s="101"/>
      <c r="M185" s="157"/>
      <c r="N185" s="104"/>
      <c r="O185" s="86"/>
      <c r="P185" s="72" t="s">
        <v>113</v>
      </c>
      <c r="Q185" s="73">
        <f>VLOOKUP(S176,'Tischplan_16er_1.-5.'!$4:$100,36)</f>
        <v>8</v>
      </c>
      <c r="R185" s="73">
        <f>VLOOKUP(S176,'Tischplan_16er_1.-5.'!$4:$100,37)</f>
        <v>3</v>
      </c>
      <c r="S185" s="99"/>
      <c r="T185" s="99"/>
      <c r="U185" s="100"/>
      <c r="V185" s="101"/>
      <c r="W185" s="102"/>
      <c r="X185" s="99"/>
      <c r="Y185" s="99"/>
      <c r="Z185" s="99"/>
      <c r="AA185" s="101"/>
      <c r="AB185" s="157"/>
    </row>
    <row r="186" spans="1:28" ht="21.75" customHeight="1" thickBot="1" x14ac:dyDescent="0.25">
      <c r="A186" s="103" t="s">
        <v>118</v>
      </c>
      <c r="B186" s="90"/>
      <c r="C186" s="90"/>
      <c r="D186" s="90"/>
      <c r="E186" s="90"/>
      <c r="F186" s="91"/>
      <c r="G186" s="92"/>
      <c r="H186" s="87"/>
      <c r="I186" s="90"/>
      <c r="J186" s="90"/>
      <c r="K186" s="90"/>
      <c r="L186" s="92"/>
      <c r="N186" s="104"/>
      <c r="O186" s="86"/>
      <c r="P186" s="103" t="s">
        <v>118</v>
      </c>
      <c r="Q186" s="90"/>
      <c r="R186" s="90"/>
      <c r="S186" s="90"/>
      <c r="T186" s="90"/>
      <c r="U186" s="91"/>
      <c r="V186" s="92"/>
      <c r="W186" s="87"/>
      <c r="X186" s="90"/>
      <c r="Y186" s="90"/>
      <c r="Z186" s="90"/>
      <c r="AA186" s="92"/>
      <c r="AB186" s="156"/>
    </row>
    <row r="187" spans="1:28" ht="21.75" customHeight="1" thickBot="1" x14ac:dyDescent="0.3">
      <c r="A187" s="105" t="s">
        <v>114</v>
      </c>
      <c r="B187" s="90"/>
      <c r="C187" s="90"/>
      <c r="D187" s="90"/>
      <c r="E187" s="90"/>
      <c r="F187" s="90"/>
      <c r="G187" s="92"/>
      <c r="H187" s="87"/>
      <c r="I187" s="90"/>
      <c r="J187" s="90"/>
      <c r="K187" s="90"/>
      <c r="L187" s="92"/>
      <c r="M187" s="161"/>
      <c r="N187" s="107"/>
      <c r="O187" s="106"/>
      <c r="P187" s="105" t="s">
        <v>114</v>
      </c>
      <c r="Q187" s="90"/>
      <c r="R187" s="90"/>
      <c r="S187" s="90"/>
      <c r="T187" s="90"/>
      <c r="U187" s="90"/>
      <c r="V187" s="92"/>
      <c r="W187" s="87"/>
      <c r="X187" s="90"/>
      <c r="Y187" s="90"/>
      <c r="Z187" s="90"/>
      <c r="AA187" s="92"/>
      <c r="AB187" s="161"/>
    </row>
    <row r="188" spans="1:28" ht="15.75" customHeight="1" x14ac:dyDescent="0.2">
      <c r="A188" s="74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N188" s="104"/>
      <c r="O188" s="76"/>
      <c r="P188" s="74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</row>
    <row r="189" spans="1:28" ht="15" customHeight="1" x14ac:dyDescent="0.2">
      <c r="A189" s="77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N189" s="104"/>
      <c r="O189" s="79"/>
      <c r="P189" s="77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</row>
    <row r="190" spans="1:28" ht="24" customHeight="1" thickBot="1" x14ac:dyDescent="0.25">
      <c r="A190" s="81"/>
      <c r="B190" s="267" t="str">
        <f>$B$1</f>
        <v xml:space="preserve">  2-Serien Liga</v>
      </c>
      <c r="C190" s="267"/>
      <c r="D190" s="267"/>
      <c r="E190" s="267"/>
      <c r="F190" s="267"/>
      <c r="G190" s="267"/>
      <c r="H190" s="267"/>
      <c r="I190" s="267"/>
      <c r="J190" s="268">
        <f>$J$1</f>
        <v>2023</v>
      </c>
      <c r="K190" s="268"/>
      <c r="L190" s="268"/>
      <c r="M190" s="160">
        <f>M175</f>
        <v>0</v>
      </c>
      <c r="N190" s="80" t="str">
        <f>N175</f>
        <v>H</v>
      </c>
      <c r="O190" s="69">
        <f>O175+2</f>
        <v>4</v>
      </c>
      <c r="P190" s="81"/>
      <c r="Q190" s="267" t="str">
        <f>$B$1</f>
        <v xml:space="preserve">  2-Serien Liga</v>
      </c>
      <c r="R190" s="267"/>
      <c r="S190" s="267"/>
      <c r="T190" s="267"/>
      <c r="U190" s="267"/>
      <c r="V190" s="267"/>
      <c r="W190" s="267"/>
      <c r="X190" s="267"/>
      <c r="Y190" s="268">
        <f>$J$1</f>
        <v>2023</v>
      </c>
      <c r="Z190" s="268"/>
      <c r="AA190" s="268"/>
    </row>
    <row r="191" spans="1:28" ht="18" customHeight="1" thickBot="1" x14ac:dyDescent="0.3">
      <c r="A191" s="82" t="s">
        <v>90</v>
      </c>
      <c r="B191" s="83"/>
      <c r="C191" s="83"/>
      <c r="D191" s="84" t="str">
        <f>N190&amp;O190</f>
        <v>H4</v>
      </c>
      <c r="E191" s="84" t="s">
        <v>91</v>
      </c>
      <c r="F191" s="83"/>
      <c r="G191" s="254"/>
      <c r="H191" s="255"/>
      <c r="I191" s="255"/>
      <c r="J191" s="255"/>
      <c r="K191" s="255"/>
      <c r="L191" s="256"/>
      <c r="N191" s="85"/>
      <c r="O191" s="86"/>
      <c r="P191" s="82" t="s">
        <v>90</v>
      </c>
      <c r="Q191" s="83"/>
      <c r="R191" s="83"/>
      <c r="S191" s="84" t="str">
        <f>N190&amp;O190-1</f>
        <v>H3</v>
      </c>
      <c r="T191" s="84" t="s">
        <v>91</v>
      </c>
      <c r="U191" s="83"/>
      <c r="V191" s="254"/>
      <c r="W191" s="254"/>
      <c r="X191" s="254"/>
      <c r="Y191" s="254"/>
      <c r="Z191" s="254"/>
      <c r="AA191" s="257"/>
      <c r="AB191" s="156"/>
    </row>
    <row r="192" spans="1:28" ht="18" customHeight="1" thickBot="1" x14ac:dyDescent="0.25">
      <c r="A192" s="87" t="s">
        <v>92</v>
      </c>
      <c r="B192" s="88" t="s">
        <v>93</v>
      </c>
      <c r="C192" s="88" t="s">
        <v>23</v>
      </c>
      <c r="D192" s="88" t="s">
        <v>94</v>
      </c>
      <c r="E192" s="88" t="s">
        <v>95</v>
      </c>
      <c r="F192" s="88" t="s">
        <v>96</v>
      </c>
      <c r="G192" s="89" t="s">
        <v>97</v>
      </c>
      <c r="H192" s="263" t="s">
        <v>98</v>
      </c>
      <c r="I192" s="264"/>
      <c r="J192" s="264"/>
      <c r="K192" s="264"/>
      <c r="L192" s="265"/>
      <c r="N192" s="85"/>
      <c r="O192" s="86"/>
      <c r="P192" s="87" t="s">
        <v>92</v>
      </c>
      <c r="Q192" s="88" t="s">
        <v>93</v>
      </c>
      <c r="R192" s="88" t="s">
        <v>23</v>
      </c>
      <c r="S192" s="88" t="s">
        <v>94</v>
      </c>
      <c r="T192" s="88" t="s">
        <v>95</v>
      </c>
      <c r="U192" s="88" t="s">
        <v>96</v>
      </c>
      <c r="V192" s="89" t="s">
        <v>97</v>
      </c>
      <c r="W192" s="263" t="s">
        <v>98</v>
      </c>
      <c r="X192" s="264"/>
      <c r="Y192" s="264"/>
      <c r="Z192" s="264"/>
      <c r="AA192" s="265"/>
      <c r="AB192" s="156"/>
    </row>
    <row r="193" spans="1:28" ht="21.75" customHeight="1" thickBot="1" x14ac:dyDescent="0.25">
      <c r="A193" s="266" t="s">
        <v>115</v>
      </c>
      <c r="B193" s="255"/>
      <c r="C193" s="259"/>
      <c r="D193" s="90" t="s">
        <v>100</v>
      </c>
      <c r="E193" s="90"/>
      <c r="F193" s="91"/>
      <c r="G193" s="92" t="s">
        <v>100</v>
      </c>
      <c r="H193" s="87"/>
      <c r="I193" s="90"/>
      <c r="J193" s="90"/>
      <c r="K193" s="90"/>
      <c r="L193" s="92"/>
      <c r="M193" s="156" t="s">
        <v>138</v>
      </c>
      <c r="N193" s="93"/>
      <c r="O193" s="94"/>
      <c r="P193" s="266" t="s">
        <v>115</v>
      </c>
      <c r="Q193" s="255"/>
      <c r="R193" s="259"/>
      <c r="S193" s="90" t="s">
        <v>100</v>
      </c>
      <c r="T193" s="90"/>
      <c r="U193" s="91"/>
      <c r="V193" s="92" t="s">
        <v>100</v>
      </c>
      <c r="W193" s="87"/>
      <c r="X193" s="90"/>
      <c r="Y193" s="90"/>
      <c r="Z193" s="90"/>
      <c r="AA193" s="92"/>
      <c r="AB193" s="156" t="s">
        <v>138</v>
      </c>
    </row>
    <row r="194" spans="1:28" ht="21.75" customHeight="1" x14ac:dyDescent="0.2">
      <c r="A194" s="70" t="s">
        <v>110</v>
      </c>
      <c r="B194" s="71">
        <f>VLOOKUP(D191,'Tischplan_16er_1.-5.'!$4:$100,26)</f>
        <v>14</v>
      </c>
      <c r="C194" s="71">
        <f>VLOOKUP(D191,'Tischplan_16er_1.-5.'!$4:$100,27)</f>
        <v>4</v>
      </c>
      <c r="D194" s="95"/>
      <c r="E194" s="95"/>
      <c r="F194" s="96"/>
      <c r="G194" s="97"/>
      <c r="H194" s="98"/>
      <c r="I194" s="95"/>
      <c r="J194" s="95"/>
      <c r="K194" s="95"/>
      <c r="L194" s="97"/>
      <c r="M194" s="157"/>
      <c r="N194" s="93"/>
      <c r="O194" s="94"/>
      <c r="P194" s="70" t="s">
        <v>110</v>
      </c>
      <c r="Q194" s="71">
        <f>VLOOKUP(S191,'Tischplan_16er_1.-5.'!$4:$100,26)</f>
        <v>13</v>
      </c>
      <c r="R194" s="71">
        <f>VLOOKUP(S191,'Tischplan_16er_1.-5.'!$4:$100,27)</f>
        <v>4</v>
      </c>
      <c r="S194" s="95"/>
      <c r="T194" s="95"/>
      <c r="U194" s="96"/>
      <c r="V194" s="97"/>
      <c r="W194" s="98"/>
      <c r="X194" s="95"/>
      <c r="Y194" s="95"/>
      <c r="Z194" s="95"/>
      <c r="AA194" s="97"/>
      <c r="AB194" s="157"/>
    </row>
    <row r="195" spans="1:28" ht="21.75" customHeight="1" thickBot="1" x14ac:dyDescent="0.25">
      <c r="A195" s="72" t="s">
        <v>111</v>
      </c>
      <c r="B195" s="73">
        <f>VLOOKUP(D191,'Tischplan_16er_1.-5.'!$4:$100,28)</f>
        <v>13</v>
      </c>
      <c r="C195" s="73">
        <f>VLOOKUP(D191,'Tischplan_16er_1.-5.'!$4:$100,29)</f>
        <v>3</v>
      </c>
      <c r="D195" s="99"/>
      <c r="E195" s="99"/>
      <c r="F195" s="100"/>
      <c r="G195" s="101"/>
      <c r="H195" s="102"/>
      <c r="I195" s="99"/>
      <c r="J195" s="99"/>
      <c r="K195" s="99"/>
      <c r="L195" s="101"/>
      <c r="M195" s="157"/>
      <c r="N195" s="93"/>
      <c r="O195" s="94"/>
      <c r="P195" s="72" t="s">
        <v>111</v>
      </c>
      <c r="Q195" s="73">
        <f>VLOOKUP(S191,'Tischplan_16er_1.-5.'!$4:$100,28)</f>
        <v>14</v>
      </c>
      <c r="R195" s="73">
        <f>VLOOKUP(S191,'Tischplan_16er_1.-5.'!$4:$100,29)</f>
        <v>3</v>
      </c>
      <c r="S195" s="99"/>
      <c r="T195" s="99"/>
      <c r="U195" s="100"/>
      <c r="V195" s="101"/>
      <c r="W195" s="102"/>
      <c r="X195" s="99"/>
      <c r="Y195" s="99"/>
      <c r="Z195" s="99"/>
      <c r="AA195" s="101"/>
      <c r="AB195" s="157"/>
    </row>
    <row r="196" spans="1:28" ht="21.75" customHeight="1" thickBot="1" x14ac:dyDescent="0.25">
      <c r="A196" s="103" t="s">
        <v>116</v>
      </c>
      <c r="B196" s="90"/>
      <c r="C196" s="90"/>
      <c r="D196" s="90"/>
      <c r="E196" s="90"/>
      <c r="F196" s="91"/>
      <c r="G196" s="92"/>
      <c r="H196" s="87"/>
      <c r="I196" s="90"/>
      <c r="J196" s="90"/>
      <c r="K196" s="90"/>
      <c r="L196" s="92"/>
      <c r="N196" s="104"/>
      <c r="O196" s="86"/>
      <c r="P196" s="103" t="s">
        <v>116</v>
      </c>
      <c r="Q196" s="90"/>
      <c r="R196" s="90"/>
      <c r="S196" s="90"/>
      <c r="T196" s="90"/>
      <c r="U196" s="91"/>
      <c r="V196" s="92"/>
      <c r="W196" s="87"/>
      <c r="X196" s="90"/>
      <c r="Y196" s="90"/>
      <c r="Z196" s="90"/>
      <c r="AA196" s="92"/>
      <c r="AB196" s="156"/>
    </row>
    <row r="197" spans="1:28" ht="21.75" customHeight="1" thickBot="1" x14ac:dyDescent="0.25">
      <c r="A197" s="266" t="s">
        <v>117</v>
      </c>
      <c r="B197" s="255"/>
      <c r="C197" s="259"/>
      <c r="D197" s="90" t="s">
        <v>100</v>
      </c>
      <c r="E197" s="90"/>
      <c r="F197" s="91"/>
      <c r="G197" s="92" t="s">
        <v>100</v>
      </c>
      <c r="H197" s="87"/>
      <c r="I197" s="90"/>
      <c r="J197" s="90"/>
      <c r="K197" s="90"/>
      <c r="L197" s="92"/>
      <c r="N197" s="104"/>
      <c r="O197" s="86"/>
      <c r="P197" s="266" t="s">
        <v>117</v>
      </c>
      <c r="Q197" s="255"/>
      <c r="R197" s="259"/>
      <c r="S197" s="90" t="s">
        <v>100</v>
      </c>
      <c r="T197" s="90"/>
      <c r="U197" s="91"/>
      <c r="V197" s="92" t="s">
        <v>100</v>
      </c>
      <c r="W197" s="87"/>
      <c r="X197" s="90"/>
      <c r="Y197" s="90"/>
      <c r="Z197" s="90"/>
      <c r="AA197" s="92"/>
      <c r="AB197" s="156"/>
    </row>
    <row r="198" spans="1:28" ht="18" customHeight="1" thickBot="1" x14ac:dyDescent="0.3">
      <c r="A198" s="82" t="s">
        <v>90</v>
      </c>
      <c r="B198" s="83"/>
      <c r="C198" s="83"/>
      <c r="D198" s="84" t="str">
        <f>D191</f>
        <v>H4</v>
      </c>
      <c r="E198" s="84" t="s">
        <v>91</v>
      </c>
      <c r="F198" s="83"/>
      <c r="G198" s="254"/>
      <c r="H198" s="255"/>
      <c r="I198" s="255"/>
      <c r="J198" s="255"/>
      <c r="K198" s="255"/>
      <c r="L198" s="256"/>
      <c r="M198" s="156" t="s">
        <v>138</v>
      </c>
      <c r="N198" s="104"/>
      <c r="O198" s="86"/>
      <c r="P198" s="82" t="s">
        <v>90</v>
      </c>
      <c r="Q198" s="83"/>
      <c r="R198" s="83"/>
      <c r="S198" s="84" t="str">
        <f>S191</f>
        <v>H3</v>
      </c>
      <c r="T198" s="84" t="s">
        <v>91</v>
      </c>
      <c r="U198" s="83"/>
      <c r="V198" s="254"/>
      <c r="W198" s="254"/>
      <c r="X198" s="254"/>
      <c r="Y198" s="254"/>
      <c r="Z198" s="254"/>
      <c r="AA198" s="257"/>
      <c r="AB198" s="156" t="s">
        <v>138</v>
      </c>
    </row>
    <row r="199" spans="1:28" ht="21.75" customHeight="1" x14ac:dyDescent="0.2">
      <c r="A199" s="70" t="s">
        <v>112</v>
      </c>
      <c r="B199" s="71">
        <f>VLOOKUP(D191,'Tischplan_16er_1.-5.'!$4:$100,34)</f>
        <v>6</v>
      </c>
      <c r="C199" s="71">
        <f>VLOOKUP(D191,'Tischplan_16er_1.-5.'!$4:$100,35)</f>
        <v>4</v>
      </c>
      <c r="D199" s="95"/>
      <c r="E199" s="95"/>
      <c r="F199" s="96"/>
      <c r="G199" s="97"/>
      <c r="H199" s="98"/>
      <c r="I199" s="95"/>
      <c r="J199" s="95"/>
      <c r="K199" s="95"/>
      <c r="L199" s="97"/>
      <c r="M199" s="157"/>
      <c r="N199" s="104"/>
      <c r="O199" s="86"/>
      <c r="P199" s="70" t="s">
        <v>112</v>
      </c>
      <c r="Q199" s="71">
        <f>VLOOKUP(S191,'Tischplan_16er_1.-5.'!$4:$100,34)</f>
        <v>5</v>
      </c>
      <c r="R199" s="71">
        <f>VLOOKUP(S191,'Tischplan_16er_1.-5.'!$4:$100,35)</f>
        <v>4</v>
      </c>
      <c r="S199" s="95"/>
      <c r="T199" s="95"/>
      <c r="U199" s="96"/>
      <c r="V199" s="97"/>
      <c r="W199" s="98"/>
      <c r="X199" s="95"/>
      <c r="Y199" s="95"/>
      <c r="Z199" s="95"/>
      <c r="AA199" s="97"/>
      <c r="AB199" s="157"/>
    </row>
    <row r="200" spans="1:28" ht="21.75" customHeight="1" thickBot="1" x14ac:dyDescent="0.25">
      <c r="A200" s="72" t="s">
        <v>113</v>
      </c>
      <c r="B200" s="73">
        <f>VLOOKUP(D191,'Tischplan_16er_1.-5.'!$4:$100,36)</f>
        <v>5</v>
      </c>
      <c r="C200" s="73">
        <f>VLOOKUP(D191,'Tischplan_16er_1.-5.'!$4:$100,37)</f>
        <v>3</v>
      </c>
      <c r="D200" s="99"/>
      <c r="E200" s="99"/>
      <c r="F200" s="100"/>
      <c r="G200" s="101"/>
      <c r="H200" s="102"/>
      <c r="I200" s="99"/>
      <c r="J200" s="99"/>
      <c r="K200" s="99"/>
      <c r="L200" s="101"/>
      <c r="M200" s="157"/>
      <c r="N200" s="104"/>
      <c r="O200" s="86"/>
      <c r="P200" s="72" t="s">
        <v>113</v>
      </c>
      <c r="Q200" s="73">
        <f>VLOOKUP(S191,'Tischplan_16er_1.-5.'!$4:$100,36)</f>
        <v>6</v>
      </c>
      <c r="R200" s="73">
        <f>VLOOKUP(S191,'Tischplan_16er_1.-5.'!$4:$100,37)</f>
        <v>3</v>
      </c>
      <c r="S200" s="99"/>
      <c r="T200" s="99"/>
      <c r="U200" s="100"/>
      <c r="V200" s="101"/>
      <c r="W200" s="102"/>
      <c r="X200" s="99"/>
      <c r="Y200" s="99"/>
      <c r="Z200" s="99"/>
      <c r="AA200" s="101"/>
      <c r="AB200" s="157"/>
    </row>
    <row r="201" spans="1:28" ht="21.75" customHeight="1" thickBot="1" x14ac:dyDescent="0.25">
      <c r="A201" s="103" t="s">
        <v>118</v>
      </c>
      <c r="B201" s="90"/>
      <c r="C201" s="90"/>
      <c r="D201" s="90"/>
      <c r="E201" s="90"/>
      <c r="F201" s="91"/>
      <c r="G201" s="92"/>
      <c r="H201" s="87"/>
      <c r="I201" s="90"/>
      <c r="J201" s="90"/>
      <c r="K201" s="90"/>
      <c r="L201" s="92"/>
      <c r="N201" s="104"/>
      <c r="O201" s="86"/>
      <c r="P201" s="103" t="s">
        <v>118</v>
      </c>
      <c r="Q201" s="90"/>
      <c r="R201" s="90"/>
      <c r="S201" s="90"/>
      <c r="T201" s="90"/>
      <c r="U201" s="91"/>
      <c r="V201" s="92"/>
      <c r="W201" s="87"/>
      <c r="X201" s="90"/>
      <c r="Y201" s="90"/>
      <c r="Z201" s="90"/>
      <c r="AA201" s="92"/>
      <c r="AB201" s="156"/>
    </row>
    <row r="202" spans="1:28" ht="21.75" customHeight="1" thickBot="1" x14ac:dyDescent="0.3">
      <c r="A202" s="105" t="s">
        <v>114</v>
      </c>
      <c r="B202" s="90"/>
      <c r="C202" s="90"/>
      <c r="D202" s="90"/>
      <c r="E202" s="90"/>
      <c r="F202" s="90"/>
      <c r="G202" s="92"/>
      <c r="H202" s="87"/>
      <c r="I202" s="90"/>
      <c r="J202" s="90"/>
      <c r="K202" s="90"/>
      <c r="L202" s="92"/>
      <c r="M202" s="161"/>
      <c r="N202" s="107"/>
      <c r="O202" s="108"/>
      <c r="P202" s="105" t="s">
        <v>114</v>
      </c>
      <c r="Q202" s="90"/>
      <c r="R202" s="90"/>
      <c r="S202" s="90"/>
      <c r="T202" s="90"/>
      <c r="U202" s="90"/>
      <c r="V202" s="92"/>
      <c r="W202" s="87"/>
      <c r="X202" s="90"/>
      <c r="Y202" s="90"/>
      <c r="Z202" s="90"/>
      <c r="AA202" s="92"/>
      <c r="AB202" s="161"/>
    </row>
    <row r="203" spans="1:28" ht="3" customHeight="1" x14ac:dyDescent="0.2"/>
    <row r="204" spans="1:28" ht="24" customHeight="1" thickBot="1" x14ac:dyDescent="0.25">
      <c r="A204" s="81"/>
      <c r="B204" s="267" t="str">
        <f>$B$1</f>
        <v xml:space="preserve">  2-Serien Liga</v>
      </c>
      <c r="C204" s="267"/>
      <c r="D204" s="267"/>
      <c r="E204" s="267"/>
      <c r="F204" s="267"/>
      <c r="G204" s="267"/>
      <c r="H204" s="267"/>
      <c r="I204" s="267"/>
      <c r="J204" s="268">
        <f>$J$1</f>
        <v>2023</v>
      </c>
      <c r="K204" s="268"/>
      <c r="L204" s="268"/>
      <c r="M204" s="160">
        <f>VORNE_10S!L232</f>
        <v>0</v>
      </c>
      <c r="N204" s="80" t="str">
        <f>VORNE_10S!M232</f>
        <v>J</v>
      </c>
      <c r="O204" s="69">
        <f>VORNE_10S!O232</f>
        <v>2</v>
      </c>
      <c r="P204" s="81"/>
      <c r="Q204" s="267" t="str">
        <f>$B$1</f>
        <v xml:space="preserve">  2-Serien Liga</v>
      </c>
      <c r="R204" s="267"/>
      <c r="S204" s="267"/>
      <c r="T204" s="267"/>
      <c r="U204" s="267"/>
      <c r="V204" s="267"/>
      <c r="W204" s="267"/>
      <c r="X204" s="267"/>
      <c r="Y204" s="268">
        <f>$J$1</f>
        <v>2023</v>
      </c>
      <c r="Z204" s="268"/>
      <c r="AA204" s="268"/>
    </row>
    <row r="205" spans="1:28" ht="18" customHeight="1" thickBot="1" x14ac:dyDescent="0.3">
      <c r="A205" s="82" t="s">
        <v>90</v>
      </c>
      <c r="B205" s="83"/>
      <c r="C205" s="83"/>
      <c r="D205" s="84" t="str">
        <f>N204&amp;O204</f>
        <v>J2</v>
      </c>
      <c r="E205" s="84" t="s">
        <v>91</v>
      </c>
      <c r="F205" s="83"/>
      <c r="G205" s="254"/>
      <c r="H205" s="254"/>
      <c r="I205" s="254"/>
      <c r="J205" s="254"/>
      <c r="K205" s="254"/>
      <c r="L205" s="257"/>
      <c r="N205" s="85"/>
      <c r="O205" s="86"/>
      <c r="P205" s="82" t="s">
        <v>90</v>
      </c>
      <c r="Q205" s="83"/>
      <c r="R205" s="83"/>
      <c r="S205" s="84" t="str">
        <f>N204&amp;O204-1</f>
        <v>J1</v>
      </c>
      <c r="T205" s="84" t="s">
        <v>91</v>
      </c>
      <c r="U205" s="83"/>
      <c r="V205" s="254"/>
      <c r="W205" s="254"/>
      <c r="X205" s="254"/>
      <c r="Y205" s="254"/>
      <c r="Z205" s="254"/>
      <c r="AA205" s="257"/>
      <c r="AB205" s="156"/>
    </row>
    <row r="206" spans="1:28" ht="18" customHeight="1" thickBot="1" x14ac:dyDescent="0.25">
      <c r="A206" s="87" t="s">
        <v>92</v>
      </c>
      <c r="B206" s="88" t="s">
        <v>93</v>
      </c>
      <c r="C206" s="88" t="s">
        <v>23</v>
      </c>
      <c r="D206" s="88" t="s">
        <v>94</v>
      </c>
      <c r="E206" s="88" t="s">
        <v>95</v>
      </c>
      <c r="F206" s="88" t="s">
        <v>96</v>
      </c>
      <c r="G206" s="89" t="s">
        <v>97</v>
      </c>
      <c r="H206" s="263" t="s">
        <v>98</v>
      </c>
      <c r="I206" s="264"/>
      <c r="J206" s="264"/>
      <c r="K206" s="264"/>
      <c r="L206" s="265"/>
      <c r="N206" s="85"/>
      <c r="O206" s="86"/>
      <c r="P206" s="87" t="s">
        <v>92</v>
      </c>
      <c r="Q206" s="88" t="s">
        <v>93</v>
      </c>
      <c r="R206" s="88" t="s">
        <v>23</v>
      </c>
      <c r="S206" s="88" t="s">
        <v>94</v>
      </c>
      <c r="T206" s="88" t="s">
        <v>95</v>
      </c>
      <c r="U206" s="88" t="s">
        <v>96</v>
      </c>
      <c r="V206" s="89" t="s">
        <v>97</v>
      </c>
      <c r="W206" s="263" t="s">
        <v>98</v>
      </c>
      <c r="X206" s="264"/>
      <c r="Y206" s="264"/>
      <c r="Z206" s="264"/>
      <c r="AA206" s="265"/>
      <c r="AB206" s="156"/>
    </row>
    <row r="207" spans="1:28" ht="21.75" customHeight="1" thickBot="1" x14ac:dyDescent="0.25">
      <c r="A207" s="266" t="s">
        <v>115</v>
      </c>
      <c r="B207" s="255"/>
      <c r="C207" s="259"/>
      <c r="D207" s="90" t="s">
        <v>100</v>
      </c>
      <c r="E207" s="90"/>
      <c r="F207" s="91"/>
      <c r="G207" s="92" t="s">
        <v>100</v>
      </c>
      <c r="H207" s="87"/>
      <c r="I207" s="90"/>
      <c r="J207" s="90"/>
      <c r="K207" s="90"/>
      <c r="L207" s="92"/>
      <c r="M207" s="156" t="s">
        <v>138</v>
      </c>
      <c r="N207" s="93"/>
      <c r="O207" s="94"/>
      <c r="P207" s="266" t="s">
        <v>115</v>
      </c>
      <c r="Q207" s="255"/>
      <c r="R207" s="259"/>
      <c r="S207" s="90" t="s">
        <v>100</v>
      </c>
      <c r="T207" s="90"/>
      <c r="U207" s="91"/>
      <c r="V207" s="92" t="s">
        <v>100</v>
      </c>
      <c r="W207" s="87"/>
      <c r="X207" s="90"/>
      <c r="Y207" s="90"/>
      <c r="Z207" s="90"/>
      <c r="AA207" s="92"/>
      <c r="AB207" s="156" t="s">
        <v>138</v>
      </c>
    </row>
    <row r="208" spans="1:28" ht="21.75" customHeight="1" x14ac:dyDescent="0.2">
      <c r="A208" s="70" t="s">
        <v>110</v>
      </c>
      <c r="B208" s="71">
        <f>VLOOKUP(D205,'Tischplan_16er_1.-5.'!$4:$100,26)</f>
        <v>12</v>
      </c>
      <c r="C208" s="71">
        <f>VLOOKUP(D205,'Tischplan_16er_1.-5.'!$4:$100,27)</f>
        <v>4</v>
      </c>
      <c r="D208" s="95"/>
      <c r="E208" s="95"/>
      <c r="F208" s="96"/>
      <c r="G208" s="97"/>
      <c r="H208" s="98"/>
      <c r="I208" s="95"/>
      <c r="J208" s="95"/>
      <c r="K208" s="95"/>
      <c r="L208" s="97"/>
      <c r="M208" s="157"/>
      <c r="N208" s="93"/>
      <c r="O208" s="94"/>
      <c r="P208" s="70" t="s">
        <v>110</v>
      </c>
      <c r="Q208" s="71">
        <f>VLOOKUP(S205,'Tischplan_16er_1.-5.'!$4:389,26)</f>
        <v>11</v>
      </c>
      <c r="R208" s="71">
        <f>VLOOKUP(S205,'Tischplan_16er_1.-5.'!$4:389,27)</f>
        <v>4</v>
      </c>
      <c r="S208" s="95"/>
      <c r="T208" s="95"/>
      <c r="U208" s="96"/>
      <c r="V208" s="97"/>
      <c r="W208" s="98"/>
      <c r="X208" s="95"/>
      <c r="Y208" s="95"/>
      <c r="Z208" s="95"/>
      <c r="AA208" s="97"/>
      <c r="AB208" s="157"/>
    </row>
    <row r="209" spans="1:28" ht="21.75" customHeight="1" thickBot="1" x14ac:dyDescent="0.25">
      <c r="A209" s="72" t="s">
        <v>111</v>
      </c>
      <c r="B209" s="73">
        <f>VLOOKUP(D205,'Tischplan_16er_1.-5.'!$4:$100,28)</f>
        <v>11</v>
      </c>
      <c r="C209" s="73">
        <f>VLOOKUP(D205,'Tischplan_16er_1.-5.'!$4:$100,29)</f>
        <v>3</v>
      </c>
      <c r="D209" s="99"/>
      <c r="E209" s="99"/>
      <c r="F209" s="100"/>
      <c r="G209" s="101"/>
      <c r="H209" s="102"/>
      <c r="I209" s="99"/>
      <c r="J209" s="99"/>
      <c r="K209" s="99"/>
      <c r="L209" s="101"/>
      <c r="M209" s="157"/>
      <c r="N209" s="93"/>
      <c r="O209" s="94"/>
      <c r="P209" s="72" t="s">
        <v>111</v>
      </c>
      <c r="Q209" s="73">
        <f>VLOOKUP(S205,'Tischplan_16er_1.-5.'!$4:389,28)</f>
        <v>12</v>
      </c>
      <c r="R209" s="73">
        <f>VLOOKUP(S205,'Tischplan_16er_1.-5.'!$4:389,29)</f>
        <v>3</v>
      </c>
      <c r="S209" s="99"/>
      <c r="T209" s="99"/>
      <c r="U209" s="100"/>
      <c r="V209" s="101"/>
      <c r="W209" s="102"/>
      <c r="X209" s="99"/>
      <c r="Y209" s="99"/>
      <c r="Z209" s="99"/>
      <c r="AA209" s="101"/>
      <c r="AB209" s="157"/>
    </row>
    <row r="210" spans="1:28" ht="21.75" customHeight="1" thickBot="1" x14ac:dyDescent="0.25">
      <c r="A210" s="103" t="s">
        <v>116</v>
      </c>
      <c r="B210" s="90"/>
      <c r="C210" s="90"/>
      <c r="D210" s="90"/>
      <c r="E210" s="90"/>
      <c r="F210" s="91"/>
      <c r="G210" s="92"/>
      <c r="H210" s="87"/>
      <c r="I210" s="90"/>
      <c r="J210" s="90"/>
      <c r="K210" s="90"/>
      <c r="L210" s="92"/>
      <c r="N210" s="104"/>
      <c r="O210" s="86"/>
      <c r="P210" s="103" t="s">
        <v>116</v>
      </c>
      <c r="Q210" s="90"/>
      <c r="R210" s="90"/>
      <c r="S210" s="90"/>
      <c r="T210" s="90"/>
      <c r="U210" s="91"/>
      <c r="V210" s="92"/>
      <c r="W210" s="87"/>
      <c r="X210" s="90"/>
      <c r="Y210" s="90"/>
      <c r="Z210" s="90"/>
      <c r="AA210" s="92"/>
      <c r="AB210" s="156"/>
    </row>
    <row r="211" spans="1:28" ht="21.75" customHeight="1" thickBot="1" x14ac:dyDescent="0.25">
      <c r="A211" s="266" t="s">
        <v>117</v>
      </c>
      <c r="B211" s="255"/>
      <c r="C211" s="259"/>
      <c r="D211" s="90" t="s">
        <v>100</v>
      </c>
      <c r="E211" s="90"/>
      <c r="F211" s="91"/>
      <c r="G211" s="92" t="s">
        <v>100</v>
      </c>
      <c r="H211" s="87"/>
      <c r="I211" s="90"/>
      <c r="J211" s="90"/>
      <c r="K211" s="90"/>
      <c r="L211" s="92"/>
      <c r="N211" s="104"/>
      <c r="O211" s="86"/>
      <c r="P211" s="266" t="s">
        <v>117</v>
      </c>
      <c r="Q211" s="255"/>
      <c r="R211" s="259"/>
      <c r="S211" s="90" t="s">
        <v>100</v>
      </c>
      <c r="T211" s="90"/>
      <c r="U211" s="91"/>
      <c r="V211" s="92" t="s">
        <v>100</v>
      </c>
      <c r="W211" s="87"/>
      <c r="X211" s="90"/>
      <c r="Y211" s="90"/>
      <c r="Z211" s="90"/>
      <c r="AA211" s="92"/>
      <c r="AB211" s="156"/>
    </row>
    <row r="212" spans="1:28" ht="18" customHeight="1" thickBot="1" x14ac:dyDescent="0.3">
      <c r="A212" s="82" t="s">
        <v>90</v>
      </c>
      <c r="B212" s="83"/>
      <c r="C212" s="83"/>
      <c r="D212" s="84" t="str">
        <f>D205</f>
        <v>J2</v>
      </c>
      <c r="E212" s="84" t="s">
        <v>91</v>
      </c>
      <c r="F212" s="83"/>
      <c r="G212" s="254"/>
      <c r="H212" s="255"/>
      <c r="I212" s="255"/>
      <c r="J212" s="255"/>
      <c r="K212" s="255"/>
      <c r="L212" s="256"/>
      <c r="M212" s="156" t="s">
        <v>138</v>
      </c>
      <c r="N212" s="104"/>
      <c r="O212" s="86"/>
      <c r="P212" s="82" t="s">
        <v>90</v>
      </c>
      <c r="Q212" s="83"/>
      <c r="R212" s="83"/>
      <c r="S212" s="84" t="str">
        <f>S205</f>
        <v>J1</v>
      </c>
      <c r="T212" s="84" t="s">
        <v>91</v>
      </c>
      <c r="U212" s="83"/>
      <c r="V212" s="254"/>
      <c r="W212" s="254"/>
      <c r="X212" s="254"/>
      <c r="Y212" s="254"/>
      <c r="Z212" s="254"/>
      <c r="AA212" s="257"/>
      <c r="AB212" s="156" t="s">
        <v>138</v>
      </c>
    </row>
    <row r="213" spans="1:28" ht="21.75" customHeight="1" x14ac:dyDescent="0.2">
      <c r="A213" s="70" t="s">
        <v>112</v>
      </c>
      <c r="B213" s="71">
        <f>VLOOKUP(D205,'Tischplan_16er_1.-5.'!$4:$100,34)</f>
        <v>7</v>
      </c>
      <c r="C213" s="71">
        <f>VLOOKUP(D205,'Tischplan_16er_1.-5.'!$4:$100,35)</f>
        <v>2</v>
      </c>
      <c r="D213" s="95"/>
      <c r="E213" s="95"/>
      <c r="F213" s="96"/>
      <c r="G213" s="97"/>
      <c r="H213" s="98"/>
      <c r="I213" s="95"/>
      <c r="J213" s="95"/>
      <c r="K213" s="95"/>
      <c r="L213" s="97"/>
      <c r="M213" s="157"/>
      <c r="N213" s="104"/>
      <c r="O213" s="86"/>
      <c r="P213" s="70" t="s">
        <v>112</v>
      </c>
      <c r="Q213" s="71">
        <f>VLOOKUP(S205,'Tischplan_16er_1.-5.'!$4:$100,34)</f>
        <v>8</v>
      </c>
      <c r="R213" s="71">
        <f>VLOOKUP(S205,'Tischplan_16er_1.-5.'!$4:$100,35)</f>
        <v>2</v>
      </c>
      <c r="S213" s="95"/>
      <c r="T213" s="95"/>
      <c r="U213" s="96"/>
      <c r="V213" s="97"/>
      <c r="W213" s="98"/>
      <c r="X213" s="95"/>
      <c r="Y213" s="95"/>
      <c r="Z213" s="95"/>
      <c r="AA213" s="97"/>
      <c r="AB213" s="157"/>
    </row>
    <row r="214" spans="1:28" ht="21.75" customHeight="1" thickBot="1" x14ac:dyDescent="0.25">
      <c r="A214" s="72" t="s">
        <v>113</v>
      </c>
      <c r="B214" s="73">
        <f>VLOOKUP(D205,'Tischplan_16er_1.-5.'!$4:$100,36)</f>
        <v>5</v>
      </c>
      <c r="C214" s="73">
        <f>VLOOKUP(D205,'Tischplan_16er_1.-5.'!$4:$100,37)</f>
        <v>1</v>
      </c>
      <c r="D214" s="99"/>
      <c r="E214" s="99"/>
      <c r="F214" s="100"/>
      <c r="G214" s="101"/>
      <c r="H214" s="102"/>
      <c r="I214" s="99"/>
      <c r="J214" s="99"/>
      <c r="K214" s="99"/>
      <c r="L214" s="101"/>
      <c r="M214" s="157"/>
      <c r="N214" s="104"/>
      <c r="O214" s="86"/>
      <c r="P214" s="72" t="s">
        <v>113</v>
      </c>
      <c r="Q214" s="73">
        <f>VLOOKUP(S205,'Tischplan_16er_1.-5.'!$4:$100,36)</f>
        <v>6</v>
      </c>
      <c r="R214" s="73">
        <f>VLOOKUP(S205,'Tischplan_16er_1.-5.'!$4:$100,37)</f>
        <v>1</v>
      </c>
      <c r="S214" s="99"/>
      <c r="T214" s="99"/>
      <c r="U214" s="100"/>
      <c r="V214" s="101"/>
      <c r="W214" s="102"/>
      <c r="X214" s="99"/>
      <c r="Y214" s="99"/>
      <c r="Z214" s="99"/>
      <c r="AA214" s="101"/>
      <c r="AB214" s="157"/>
    </row>
    <row r="215" spans="1:28" ht="21.75" customHeight="1" thickBot="1" x14ac:dyDescent="0.25">
      <c r="A215" s="103" t="s">
        <v>118</v>
      </c>
      <c r="B215" s="90"/>
      <c r="C215" s="90"/>
      <c r="D215" s="90"/>
      <c r="E215" s="90"/>
      <c r="F215" s="91"/>
      <c r="G215" s="92"/>
      <c r="H215" s="87"/>
      <c r="I215" s="90"/>
      <c r="J215" s="90"/>
      <c r="K215" s="90"/>
      <c r="L215" s="92"/>
      <c r="N215" s="104"/>
      <c r="O215" s="86"/>
      <c r="P215" s="103" t="s">
        <v>118</v>
      </c>
      <c r="Q215" s="90"/>
      <c r="R215" s="90"/>
      <c r="S215" s="90"/>
      <c r="T215" s="90"/>
      <c r="U215" s="91"/>
      <c r="V215" s="92"/>
      <c r="W215" s="87"/>
      <c r="X215" s="90"/>
      <c r="Y215" s="90"/>
      <c r="Z215" s="90"/>
      <c r="AA215" s="92"/>
      <c r="AB215" s="156"/>
    </row>
    <row r="216" spans="1:28" ht="21.75" customHeight="1" thickBot="1" x14ac:dyDescent="0.3">
      <c r="A216" s="105" t="s">
        <v>114</v>
      </c>
      <c r="B216" s="90"/>
      <c r="C216" s="90"/>
      <c r="D216" s="90"/>
      <c r="E216" s="90"/>
      <c r="F216" s="90"/>
      <c r="G216" s="92"/>
      <c r="H216" s="87"/>
      <c r="I216" s="90"/>
      <c r="J216" s="90"/>
      <c r="K216" s="90"/>
      <c r="L216" s="92"/>
      <c r="M216" s="161"/>
      <c r="N216" s="107"/>
      <c r="O216" s="106"/>
      <c r="P216" s="105" t="s">
        <v>114</v>
      </c>
      <c r="Q216" s="90"/>
      <c r="R216" s="90"/>
      <c r="S216" s="90"/>
      <c r="T216" s="90"/>
      <c r="U216" s="90"/>
      <c r="V216" s="92"/>
      <c r="W216" s="87"/>
      <c r="X216" s="90"/>
      <c r="Y216" s="90"/>
      <c r="Z216" s="90"/>
      <c r="AA216" s="92"/>
      <c r="AB216" s="161"/>
    </row>
    <row r="217" spans="1:28" ht="15.75" customHeight="1" x14ac:dyDescent="0.2">
      <c r="A217" s="74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N217" s="104"/>
      <c r="O217" s="76"/>
      <c r="P217" s="74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</row>
    <row r="218" spans="1:28" ht="15" customHeight="1" x14ac:dyDescent="0.2">
      <c r="A218" s="77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N218" s="104"/>
      <c r="O218" s="79"/>
      <c r="P218" s="77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</row>
    <row r="219" spans="1:28" ht="24" customHeight="1" thickBot="1" x14ac:dyDescent="0.25">
      <c r="A219" s="81"/>
      <c r="B219" s="267" t="str">
        <f>$B$1</f>
        <v xml:space="preserve">  2-Serien Liga</v>
      </c>
      <c r="C219" s="267"/>
      <c r="D219" s="267"/>
      <c r="E219" s="267"/>
      <c r="F219" s="267"/>
      <c r="G219" s="267"/>
      <c r="H219" s="267"/>
      <c r="I219" s="267"/>
      <c r="J219" s="268">
        <f>$J$1</f>
        <v>2023</v>
      </c>
      <c r="K219" s="268"/>
      <c r="L219" s="268"/>
      <c r="M219" s="160">
        <f>M204</f>
        <v>0</v>
      </c>
      <c r="N219" s="80" t="str">
        <f>N204</f>
        <v>J</v>
      </c>
      <c r="O219" s="69">
        <f>O204+2</f>
        <v>4</v>
      </c>
      <c r="P219" s="81"/>
      <c r="Q219" s="267" t="str">
        <f>$B$1</f>
        <v xml:space="preserve">  2-Serien Liga</v>
      </c>
      <c r="R219" s="267"/>
      <c r="S219" s="267"/>
      <c r="T219" s="267"/>
      <c r="U219" s="267"/>
      <c r="V219" s="267"/>
      <c r="W219" s="267"/>
      <c r="X219" s="267"/>
      <c r="Y219" s="268">
        <f>$J$1</f>
        <v>2023</v>
      </c>
      <c r="Z219" s="268"/>
      <c r="AA219" s="268"/>
    </row>
    <row r="220" spans="1:28" ht="18" customHeight="1" thickBot="1" x14ac:dyDescent="0.3">
      <c r="A220" s="82" t="s">
        <v>90</v>
      </c>
      <c r="B220" s="83"/>
      <c r="C220" s="83"/>
      <c r="D220" s="84" t="str">
        <f>N219&amp;O219</f>
        <v>J4</v>
      </c>
      <c r="E220" s="84" t="s">
        <v>91</v>
      </c>
      <c r="F220" s="83"/>
      <c r="G220" s="254"/>
      <c r="H220" s="255"/>
      <c r="I220" s="255"/>
      <c r="J220" s="255"/>
      <c r="K220" s="255"/>
      <c r="L220" s="256"/>
      <c r="N220" s="85"/>
      <c r="O220" s="86"/>
      <c r="P220" s="82" t="s">
        <v>90</v>
      </c>
      <c r="Q220" s="83"/>
      <c r="R220" s="83"/>
      <c r="S220" s="84" t="str">
        <f>N219&amp;O219-1</f>
        <v>J3</v>
      </c>
      <c r="T220" s="84" t="s">
        <v>91</v>
      </c>
      <c r="U220" s="83"/>
      <c r="V220" s="254"/>
      <c r="W220" s="254"/>
      <c r="X220" s="254"/>
      <c r="Y220" s="254"/>
      <c r="Z220" s="254"/>
      <c r="AA220" s="257"/>
      <c r="AB220" s="156"/>
    </row>
    <row r="221" spans="1:28" ht="18" customHeight="1" thickBot="1" x14ac:dyDescent="0.25">
      <c r="A221" s="87" t="s">
        <v>92</v>
      </c>
      <c r="B221" s="88" t="s">
        <v>93</v>
      </c>
      <c r="C221" s="88" t="s">
        <v>23</v>
      </c>
      <c r="D221" s="88" t="s">
        <v>94</v>
      </c>
      <c r="E221" s="88" t="s">
        <v>95</v>
      </c>
      <c r="F221" s="88" t="s">
        <v>96</v>
      </c>
      <c r="G221" s="89" t="s">
        <v>97</v>
      </c>
      <c r="H221" s="263" t="s">
        <v>98</v>
      </c>
      <c r="I221" s="264"/>
      <c r="J221" s="264"/>
      <c r="K221" s="264"/>
      <c r="L221" s="265"/>
      <c r="N221" s="85"/>
      <c r="O221" s="86"/>
      <c r="P221" s="87" t="s">
        <v>92</v>
      </c>
      <c r="Q221" s="88" t="s">
        <v>93</v>
      </c>
      <c r="R221" s="88" t="s">
        <v>23</v>
      </c>
      <c r="S221" s="88" t="s">
        <v>94</v>
      </c>
      <c r="T221" s="88" t="s">
        <v>95</v>
      </c>
      <c r="U221" s="88" t="s">
        <v>96</v>
      </c>
      <c r="V221" s="89" t="s">
        <v>97</v>
      </c>
      <c r="W221" s="263" t="s">
        <v>98</v>
      </c>
      <c r="X221" s="264"/>
      <c r="Y221" s="264"/>
      <c r="Z221" s="264"/>
      <c r="AA221" s="265"/>
      <c r="AB221" s="156"/>
    </row>
    <row r="222" spans="1:28" ht="21.75" customHeight="1" thickBot="1" x14ac:dyDescent="0.25">
      <c r="A222" s="266" t="s">
        <v>115</v>
      </c>
      <c r="B222" s="255"/>
      <c r="C222" s="259"/>
      <c r="D222" s="90" t="s">
        <v>100</v>
      </c>
      <c r="E222" s="90"/>
      <c r="F222" s="91"/>
      <c r="G222" s="92" t="s">
        <v>100</v>
      </c>
      <c r="H222" s="87"/>
      <c r="I222" s="90"/>
      <c r="J222" s="90"/>
      <c r="K222" s="90"/>
      <c r="L222" s="92"/>
      <c r="M222" s="156" t="s">
        <v>138</v>
      </c>
      <c r="N222" s="93"/>
      <c r="O222" s="94"/>
      <c r="P222" s="266" t="s">
        <v>115</v>
      </c>
      <c r="Q222" s="255"/>
      <c r="R222" s="259"/>
      <c r="S222" s="90" t="s">
        <v>100</v>
      </c>
      <c r="T222" s="90"/>
      <c r="U222" s="91"/>
      <c r="V222" s="92" t="s">
        <v>100</v>
      </c>
      <c r="W222" s="87"/>
      <c r="X222" s="90"/>
      <c r="Y222" s="90"/>
      <c r="Z222" s="90"/>
      <c r="AA222" s="92"/>
      <c r="AB222" s="156" t="s">
        <v>138</v>
      </c>
    </row>
    <row r="223" spans="1:28" ht="21.75" customHeight="1" x14ac:dyDescent="0.2">
      <c r="A223" s="70" t="s">
        <v>110</v>
      </c>
      <c r="B223" s="71">
        <f>VLOOKUP(D220,'Tischplan_16er_1.-5.'!$4:$100,26)</f>
        <v>10</v>
      </c>
      <c r="C223" s="71">
        <f>VLOOKUP(D220,'Tischplan_16er_1.-5.'!$4:$100,27)</f>
        <v>4</v>
      </c>
      <c r="D223" s="95"/>
      <c r="E223" s="95"/>
      <c r="F223" s="96"/>
      <c r="G223" s="97"/>
      <c r="H223" s="98"/>
      <c r="I223" s="95"/>
      <c r="J223" s="95"/>
      <c r="K223" s="95"/>
      <c r="L223" s="97"/>
      <c r="M223" s="157"/>
      <c r="N223" s="93"/>
      <c r="O223" s="94"/>
      <c r="P223" s="70" t="s">
        <v>110</v>
      </c>
      <c r="Q223" s="71">
        <f>VLOOKUP(S220,'Tischplan_16er_1.-5.'!$4:$100,26)</f>
        <v>9</v>
      </c>
      <c r="R223" s="71">
        <f>VLOOKUP(S220,'Tischplan_16er_1.-5.'!$4:$100,27)</f>
        <v>4</v>
      </c>
      <c r="S223" s="95"/>
      <c r="T223" s="95"/>
      <c r="U223" s="96"/>
      <c r="V223" s="97"/>
      <c r="W223" s="98"/>
      <c r="X223" s="95"/>
      <c r="Y223" s="95"/>
      <c r="Z223" s="95"/>
      <c r="AA223" s="97"/>
      <c r="AB223" s="157"/>
    </row>
    <row r="224" spans="1:28" ht="21.75" customHeight="1" thickBot="1" x14ac:dyDescent="0.25">
      <c r="A224" s="72" t="s">
        <v>111</v>
      </c>
      <c r="B224" s="73">
        <f>VLOOKUP(D220,'Tischplan_16er_1.-5.'!$4:$100,28)</f>
        <v>9</v>
      </c>
      <c r="C224" s="73">
        <f>VLOOKUP(D220,'Tischplan_16er_1.-5.'!$4:$100,29)</f>
        <v>3</v>
      </c>
      <c r="D224" s="99"/>
      <c r="E224" s="99"/>
      <c r="F224" s="100"/>
      <c r="G224" s="101"/>
      <c r="H224" s="102"/>
      <c r="I224" s="99"/>
      <c r="J224" s="99"/>
      <c r="K224" s="99"/>
      <c r="L224" s="101"/>
      <c r="M224" s="157"/>
      <c r="N224" s="93"/>
      <c r="O224" s="94"/>
      <c r="P224" s="72" t="s">
        <v>111</v>
      </c>
      <c r="Q224" s="73">
        <f>VLOOKUP(S220,'Tischplan_16er_1.-5.'!$4:$100,28)</f>
        <v>10</v>
      </c>
      <c r="R224" s="73">
        <f>VLOOKUP(S220,'Tischplan_16er_1.-5.'!$4:$100,29)</f>
        <v>3</v>
      </c>
      <c r="S224" s="99"/>
      <c r="T224" s="99"/>
      <c r="U224" s="100"/>
      <c r="V224" s="101"/>
      <c r="W224" s="102"/>
      <c r="X224" s="99"/>
      <c r="Y224" s="99"/>
      <c r="Z224" s="99"/>
      <c r="AA224" s="101"/>
      <c r="AB224" s="157"/>
    </row>
    <row r="225" spans="1:28" ht="21.75" customHeight="1" thickBot="1" x14ac:dyDescent="0.25">
      <c r="A225" s="103" t="s">
        <v>116</v>
      </c>
      <c r="B225" s="90"/>
      <c r="C225" s="90"/>
      <c r="D225" s="90"/>
      <c r="E225" s="90"/>
      <c r="F225" s="91"/>
      <c r="G225" s="92"/>
      <c r="H225" s="87"/>
      <c r="I225" s="90"/>
      <c r="J225" s="90"/>
      <c r="K225" s="90"/>
      <c r="L225" s="92"/>
      <c r="N225" s="104"/>
      <c r="O225" s="86"/>
      <c r="P225" s="103" t="s">
        <v>116</v>
      </c>
      <c r="Q225" s="90"/>
      <c r="R225" s="90"/>
      <c r="S225" s="90"/>
      <c r="T225" s="90"/>
      <c r="U225" s="91"/>
      <c r="V225" s="92"/>
      <c r="W225" s="87"/>
      <c r="X225" s="90"/>
      <c r="Y225" s="90"/>
      <c r="Z225" s="90"/>
      <c r="AA225" s="92"/>
      <c r="AB225" s="156"/>
    </row>
    <row r="226" spans="1:28" ht="21.75" customHeight="1" thickBot="1" x14ac:dyDescent="0.25">
      <c r="A226" s="266" t="s">
        <v>117</v>
      </c>
      <c r="B226" s="255"/>
      <c r="C226" s="259"/>
      <c r="D226" s="90" t="s">
        <v>100</v>
      </c>
      <c r="E226" s="90"/>
      <c r="F226" s="91"/>
      <c r="G226" s="92" t="s">
        <v>100</v>
      </c>
      <c r="H226" s="87"/>
      <c r="I226" s="90"/>
      <c r="J226" s="90"/>
      <c r="K226" s="90"/>
      <c r="L226" s="92"/>
      <c r="N226" s="104"/>
      <c r="O226" s="86"/>
      <c r="P226" s="266" t="s">
        <v>117</v>
      </c>
      <c r="Q226" s="255"/>
      <c r="R226" s="259"/>
      <c r="S226" s="90" t="s">
        <v>100</v>
      </c>
      <c r="T226" s="90"/>
      <c r="U226" s="91"/>
      <c r="V226" s="92" t="s">
        <v>100</v>
      </c>
      <c r="W226" s="87"/>
      <c r="X226" s="90"/>
      <c r="Y226" s="90"/>
      <c r="Z226" s="90"/>
      <c r="AA226" s="92"/>
      <c r="AB226" s="156"/>
    </row>
    <row r="227" spans="1:28" ht="18" customHeight="1" thickBot="1" x14ac:dyDescent="0.3">
      <c r="A227" s="82" t="s">
        <v>90</v>
      </c>
      <c r="B227" s="83"/>
      <c r="C227" s="83"/>
      <c r="D227" s="84" t="str">
        <f>D220</f>
        <v>J4</v>
      </c>
      <c r="E227" s="84" t="s">
        <v>91</v>
      </c>
      <c r="F227" s="83"/>
      <c r="G227" s="254"/>
      <c r="H227" s="255"/>
      <c r="I227" s="255"/>
      <c r="J227" s="255"/>
      <c r="K227" s="255"/>
      <c r="L227" s="256"/>
      <c r="M227" s="156" t="s">
        <v>138</v>
      </c>
      <c r="N227" s="104"/>
      <c r="O227" s="86"/>
      <c r="P227" s="82" t="s">
        <v>90</v>
      </c>
      <c r="Q227" s="83"/>
      <c r="R227" s="83"/>
      <c r="S227" s="84" t="str">
        <f>S220</f>
        <v>J3</v>
      </c>
      <c r="T227" s="84" t="s">
        <v>91</v>
      </c>
      <c r="U227" s="83"/>
      <c r="V227" s="254"/>
      <c r="W227" s="254"/>
      <c r="X227" s="254"/>
      <c r="Y227" s="254"/>
      <c r="Z227" s="254"/>
      <c r="AA227" s="257"/>
      <c r="AB227" s="156" t="s">
        <v>138</v>
      </c>
    </row>
    <row r="228" spans="1:28" ht="21.75" customHeight="1" x14ac:dyDescent="0.2">
      <c r="A228" s="70" t="s">
        <v>112</v>
      </c>
      <c r="B228" s="71">
        <f>VLOOKUP(D220,'Tischplan_16er_1.-5.'!$4:$100,34)</f>
        <v>5</v>
      </c>
      <c r="C228" s="71">
        <f>VLOOKUP(D220,'Tischplan_16er_1.-5.'!$4:$100,35)</f>
        <v>2</v>
      </c>
      <c r="D228" s="95"/>
      <c r="E228" s="95"/>
      <c r="F228" s="96"/>
      <c r="G228" s="97"/>
      <c r="H228" s="98"/>
      <c r="I228" s="95"/>
      <c r="J228" s="95"/>
      <c r="K228" s="95"/>
      <c r="L228" s="97"/>
      <c r="M228" s="157"/>
      <c r="N228" s="104"/>
      <c r="O228" s="86"/>
      <c r="P228" s="70" t="s">
        <v>112</v>
      </c>
      <c r="Q228" s="71">
        <f>VLOOKUP(S220,'Tischplan_16er_1.-5.'!$4:$100,34)</f>
        <v>6</v>
      </c>
      <c r="R228" s="71">
        <f>VLOOKUP(S220,'Tischplan_16er_1.-5.'!$4:$100,35)</f>
        <v>2</v>
      </c>
      <c r="S228" s="95"/>
      <c r="T228" s="95"/>
      <c r="U228" s="96"/>
      <c r="V228" s="97"/>
      <c r="W228" s="98"/>
      <c r="X228" s="95"/>
      <c r="Y228" s="95"/>
      <c r="Z228" s="95"/>
      <c r="AA228" s="97"/>
      <c r="AB228" s="157"/>
    </row>
    <row r="229" spans="1:28" ht="21.75" customHeight="1" thickBot="1" x14ac:dyDescent="0.25">
      <c r="A229" s="72" t="s">
        <v>113</v>
      </c>
      <c r="B229" s="73">
        <f>VLOOKUP(D220,'Tischplan_16er_1.-5.'!$4:$100,36)</f>
        <v>7</v>
      </c>
      <c r="C229" s="73">
        <f>VLOOKUP(D220,'Tischplan_16er_1.-5.'!$4:$100,37)</f>
        <v>1</v>
      </c>
      <c r="D229" s="99"/>
      <c r="E229" s="99"/>
      <c r="F229" s="100"/>
      <c r="G229" s="101"/>
      <c r="H229" s="102"/>
      <c r="I229" s="99"/>
      <c r="J229" s="99"/>
      <c r="K229" s="99"/>
      <c r="L229" s="101"/>
      <c r="M229" s="157"/>
      <c r="N229" s="104"/>
      <c r="O229" s="86"/>
      <c r="P229" s="72" t="s">
        <v>113</v>
      </c>
      <c r="Q229" s="73">
        <f>VLOOKUP(S220,'Tischplan_16er_1.-5.'!$4:$100,36)</f>
        <v>8</v>
      </c>
      <c r="R229" s="73">
        <f>VLOOKUP(S220,'Tischplan_16er_1.-5.'!$4:$100,37)</f>
        <v>1</v>
      </c>
      <c r="S229" s="99"/>
      <c r="T229" s="99"/>
      <c r="U229" s="100"/>
      <c r="V229" s="101"/>
      <c r="W229" s="102"/>
      <c r="X229" s="99"/>
      <c r="Y229" s="99"/>
      <c r="Z229" s="99"/>
      <c r="AA229" s="101"/>
      <c r="AB229" s="157"/>
    </row>
    <row r="230" spans="1:28" ht="21.75" customHeight="1" thickBot="1" x14ac:dyDescent="0.25">
      <c r="A230" s="103" t="s">
        <v>118</v>
      </c>
      <c r="B230" s="90"/>
      <c r="C230" s="90"/>
      <c r="D230" s="90"/>
      <c r="E230" s="90"/>
      <c r="F230" s="91"/>
      <c r="G230" s="92"/>
      <c r="H230" s="87"/>
      <c r="I230" s="90"/>
      <c r="J230" s="90"/>
      <c r="K230" s="90"/>
      <c r="L230" s="92"/>
      <c r="N230" s="104"/>
      <c r="O230" s="86"/>
      <c r="P230" s="103" t="s">
        <v>118</v>
      </c>
      <c r="Q230" s="90"/>
      <c r="R230" s="90"/>
      <c r="S230" s="90"/>
      <c r="T230" s="90"/>
      <c r="U230" s="91"/>
      <c r="V230" s="92"/>
      <c r="W230" s="87"/>
      <c r="X230" s="90"/>
      <c r="Y230" s="90"/>
      <c r="Z230" s="90"/>
      <c r="AA230" s="92"/>
      <c r="AB230" s="156"/>
    </row>
    <row r="231" spans="1:28" ht="21.75" customHeight="1" thickBot="1" x14ac:dyDescent="0.3">
      <c r="A231" s="105" t="s">
        <v>114</v>
      </c>
      <c r="B231" s="90"/>
      <c r="C231" s="90"/>
      <c r="D231" s="90"/>
      <c r="E231" s="90"/>
      <c r="F231" s="90"/>
      <c r="G231" s="92"/>
      <c r="H231" s="87"/>
      <c r="I231" s="90"/>
      <c r="J231" s="90"/>
      <c r="K231" s="90"/>
      <c r="L231" s="92"/>
      <c r="M231" s="161"/>
      <c r="N231" s="107"/>
      <c r="O231" s="108"/>
      <c r="P231" s="105" t="s">
        <v>114</v>
      </c>
      <c r="Q231" s="90"/>
      <c r="R231" s="90"/>
      <c r="S231" s="90"/>
      <c r="T231" s="90"/>
      <c r="U231" s="90"/>
      <c r="V231" s="92"/>
      <c r="W231" s="87"/>
      <c r="X231" s="90"/>
      <c r="Y231" s="90"/>
      <c r="Z231" s="90"/>
      <c r="AA231" s="92"/>
      <c r="AB231" s="161"/>
    </row>
    <row r="232" spans="1:28" ht="3" customHeight="1" x14ac:dyDescent="0.2"/>
    <row r="233" spans="1:28" ht="24" customHeight="1" thickBot="1" x14ac:dyDescent="0.25">
      <c r="A233" s="81"/>
      <c r="B233" s="267" t="str">
        <f>$B$1</f>
        <v xml:space="preserve">  2-Serien Liga</v>
      </c>
      <c r="C233" s="267"/>
      <c r="D233" s="267"/>
      <c r="E233" s="267"/>
      <c r="F233" s="267"/>
      <c r="G233" s="267"/>
      <c r="H233" s="267"/>
      <c r="I233" s="267"/>
      <c r="J233" s="268">
        <f>$J$1</f>
        <v>2023</v>
      </c>
      <c r="K233" s="268"/>
      <c r="L233" s="268"/>
      <c r="M233" s="160">
        <f>VORNE_10S!L265</f>
        <v>0</v>
      </c>
      <c r="N233" s="80" t="str">
        <f>VORNE_10S!M265</f>
        <v>K</v>
      </c>
      <c r="O233" s="69">
        <f>VORNE_10S!O265</f>
        <v>2</v>
      </c>
      <c r="P233" s="81"/>
      <c r="Q233" s="267" t="str">
        <f>$B$1</f>
        <v xml:space="preserve">  2-Serien Liga</v>
      </c>
      <c r="R233" s="267"/>
      <c r="S233" s="267"/>
      <c r="T233" s="267"/>
      <c r="U233" s="267"/>
      <c r="V233" s="267"/>
      <c r="W233" s="267"/>
      <c r="X233" s="267"/>
      <c r="Y233" s="268">
        <f>$J$1</f>
        <v>2023</v>
      </c>
      <c r="Z233" s="268"/>
      <c r="AA233" s="268"/>
    </row>
    <row r="234" spans="1:28" ht="18" customHeight="1" thickBot="1" x14ac:dyDescent="0.3">
      <c r="A234" s="82" t="s">
        <v>90</v>
      </c>
      <c r="B234" s="83"/>
      <c r="C234" s="83"/>
      <c r="D234" s="84" t="str">
        <f>N233&amp;O233</f>
        <v>K2</v>
      </c>
      <c r="E234" s="84" t="s">
        <v>91</v>
      </c>
      <c r="F234" s="83"/>
      <c r="G234" s="254"/>
      <c r="H234" s="254"/>
      <c r="I234" s="254"/>
      <c r="J234" s="254"/>
      <c r="K234" s="254"/>
      <c r="L234" s="257"/>
      <c r="N234" s="85"/>
      <c r="O234" s="86"/>
      <c r="P234" s="82" t="s">
        <v>90</v>
      </c>
      <c r="Q234" s="83"/>
      <c r="R234" s="83"/>
      <c r="S234" s="84" t="str">
        <f>N233&amp;O233-1</f>
        <v>K1</v>
      </c>
      <c r="T234" s="84" t="s">
        <v>91</v>
      </c>
      <c r="U234" s="83"/>
      <c r="V234" s="254"/>
      <c r="W234" s="254"/>
      <c r="X234" s="254"/>
      <c r="Y234" s="254"/>
      <c r="Z234" s="254"/>
      <c r="AA234" s="257"/>
      <c r="AB234" s="156"/>
    </row>
    <row r="235" spans="1:28" ht="18" customHeight="1" thickBot="1" x14ac:dyDescent="0.25">
      <c r="A235" s="87" t="s">
        <v>92</v>
      </c>
      <c r="B235" s="88" t="s">
        <v>93</v>
      </c>
      <c r="C235" s="88" t="s">
        <v>23</v>
      </c>
      <c r="D235" s="88" t="s">
        <v>94</v>
      </c>
      <c r="E235" s="88" t="s">
        <v>95</v>
      </c>
      <c r="F235" s="88" t="s">
        <v>96</v>
      </c>
      <c r="G235" s="89" t="s">
        <v>97</v>
      </c>
      <c r="H235" s="263" t="s">
        <v>98</v>
      </c>
      <c r="I235" s="264"/>
      <c r="J235" s="264"/>
      <c r="K235" s="264"/>
      <c r="L235" s="265"/>
      <c r="N235" s="85"/>
      <c r="O235" s="86"/>
      <c r="P235" s="87" t="s">
        <v>92</v>
      </c>
      <c r="Q235" s="88" t="s">
        <v>93</v>
      </c>
      <c r="R235" s="88" t="s">
        <v>23</v>
      </c>
      <c r="S235" s="88" t="s">
        <v>94</v>
      </c>
      <c r="T235" s="88" t="s">
        <v>95</v>
      </c>
      <c r="U235" s="88" t="s">
        <v>96</v>
      </c>
      <c r="V235" s="89" t="s">
        <v>97</v>
      </c>
      <c r="W235" s="263" t="s">
        <v>98</v>
      </c>
      <c r="X235" s="264"/>
      <c r="Y235" s="264"/>
      <c r="Z235" s="264"/>
      <c r="AA235" s="265"/>
      <c r="AB235" s="156"/>
    </row>
    <row r="236" spans="1:28" ht="21.75" customHeight="1" thickBot="1" x14ac:dyDescent="0.25">
      <c r="A236" s="266" t="s">
        <v>115</v>
      </c>
      <c r="B236" s="255"/>
      <c r="C236" s="259"/>
      <c r="D236" s="90" t="s">
        <v>100</v>
      </c>
      <c r="E236" s="90"/>
      <c r="F236" s="91"/>
      <c r="G236" s="92" t="s">
        <v>100</v>
      </c>
      <c r="H236" s="87"/>
      <c r="I236" s="90"/>
      <c r="J236" s="90"/>
      <c r="K236" s="90"/>
      <c r="L236" s="92"/>
      <c r="M236" s="156" t="s">
        <v>138</v>
      </c>
      <c r="N236" s="93"/>
      <c r="O236" s="94"/>
      <c r="P236" s="266" t="s">
        <v>115</v>
      </c>
      <c r="Q236" s="255"/>
      <c r="R236" s="259"/>
      <c r="S236" s="90" t="s">
        <v>100</v>
      </c>
      <c r="T236" s="90"/>
      <c r="U236" s="91"/>
      <c r="V236" s="92" t="s">
        <v>100</v>
      </c>
      <c r="W236" s="87"/>
      <c r="X236" s="90"/>
      <c r="Y236" s="90"/>
      <c r="Z236" s="90"/>
      <c r="AA236" s="92"/>
      <c r="AB236" s="156" t="s">
        <v>138</v>
      </c>
    </row>
    <row r="237" spans="1:28" ht="21.75" customHeight="1" x14ac:dyDescent="0.2">
      <c r="A237" s="70" t="s">
        <v>110</v>
      </c>
      <c r="B237" s="71">
        <f>VLOOKUP(D234,'Tischplan_16er_1.-5.'!$4:$100,26)</f>
        <v>15</v>
      </c>
      <c r="C237" s="71">
        <f>VLOOKUP(D234,'Tischplan_16er_1.-5.'!$4:$100,27)</f>
        <v>2</v>
      </c>
      <c r="D237" s="95"/>
      <c r="E237" s="95"/>
      <c r="F237" s="96"/>
      <c r="G237" s="97"/>
      <c r="H237" s="98"/>
      <c r="I237" s="95"/>
      <c r="J237" s="95"/>
      <c r="K237" s="95"/>
      <c r="L237" s="97"/>
      <c r="M237" s="157"/>
      <c r="N237" s="93"/>
      <c r="O237" s="94"/>
      <c r="P237" s="70" t="s">
        <v>110</v>
      </c>
      <c r="Q237" s="71">
        <f>VLOOKUP(S234,'Tischplan_16er_1.-5.'!$4:418,26)</f>
        <v>16</v>
      </c>
      <c r="R237" s="71">
        <f>VLOOKUP(S234,'Tischplan_16er_1.-5.'!$4:418,27)</f>
        <v>2</v>
      </c>
      <c r="S237" s="95"/>
      <c r="T237" s="95"/>
      <c r="U237" s="96"/>
      <c r="V237" s="97"/>
      <c r="W237" s="98"/>
      <c r="X237" s="95"/>
      <c r="Y237" s="95"/>
      <c r="Z237" s="95"/>
      <c r="AA237" s="97"/>
      <c r="AB237" s="157"/>
    </row>
    <row r="238" spans="1:28" ht="21.75" customHeight="1" thickBot="1" x14ac:dyDescent="0.25">
      <c r="A238" s="72" t="s">
        <v>111</v>
      </c>
      <c r="B238" s="73">
        <f>VLOOKUP(D234,'Tischplan_16er_1.-5.'!$4:$100,28)</f>
        <v>13</v>
      </c>
      <c r="C238" s="73">
        <f>VLOOKUP(D234,'Tischplan_16er_1.-5.'!$4:$100,29)</f>
        <v>1</v>
      </c>
      <c r="D238" s="99"/>
      <c r="E238" s="99"/>
      <c r="F238" s="100"/>
      <c r="G238" s="101"/>
      <c r="H238" s="102"/>
      <c r="I238" s="99"/>
      <c r="J238" s="99"/>
      <c r="K238" s="99"/>
      <c r="L238" s="101"/>
      <c r="M238" s="157"/>
      <c r="N238" s="93"/>
      <c r="O238" s="94"/>
      <c r="P238" s="72" t="s">
        <v>111</v>
      </c>
      <c r="Q238" s="73">
        <f>VLOOKUP(S234,'Tischplan_16er_1.-5.'!$4:418,28)</f>
        <v>14</v>
      </c>
      <c r="R238" s="73">
        <f>VLOOKUP(S234,'Tischplan_16er_1.-5.'!$4:418,29)</f>
        <v>1</v>
      </c>
      <c r="S238" s="99"/>
      <c r="T238" s="99"/>
      <c r="U238" s="100"/>
      <c r="V238" s="101"/>
      <c r="W238" s="102"/>
      <c r="X238" s="99"/>
      <c r="Y238" s="99"/>
      <c r="Z238" s="99"/>
      <c r="AA238" s="101"/>
      <c r="AB238" s="157"/>
    </row>
    <row r="239" spans="1:28" ht="21.75" customHeight="1" thickBot="1" x14ac:dyDescent="0.25">
      <c r="A239" s="103" t="s">
        <v>116</v>
      </c>
      <c r="B239" s="90"/>
      <c r="C239" s="90"/>
      <c r="D239" s="90"/>
      <c r="E239" s="90"/>
      <c r="F239" s="91"/>
      <c r="G239" s="92"/>
      <c r="H239" s="87"/>
      <c r="I239" s="90"/>
      <c r="J239" s="90"/>
      <c r="K239" s="90"/>
      <c r="L239" s="92"/>
      <c r="N239" s="104"/>
      <c r="O239" s="86"/>
      <c r="P239" s="103" t="s">
        <v>116</v>
      </c>
      <c r="Q239" s="90"/>
      <c r="R239" s="90"/>
      <c r="S239" s="90"/>
      <c r="T239" s="90"/>
      <c r="U239" s="91"/>
      <c r="V239" s="92"/>
      <c r="W239" s="87"/>
      <c r="X239" s="90"/>
      <c r="Y239" s="90"/>
      <c r="Z239" s="90"/>
      <c r="AA239" s="92"/>
      <c r="AB239" s="156"/>
    </row>
    <row r="240" spans="1:28" ht="21.75" customHeight="1" thickBot="1" x14ac:dyDescent="0.25">
      <c r="A240" s="266" t="s">
        <v>117</v>
      </c>
      <c r="B240" s="255"/>
      <c r="C240" s="259"/>
      <c r="D240" s="90" t="s">
        <v>100</v>
      </c>
      <c r="E240" s="90"/>
      <c r="F240" s="91"/>
      <c r="G240" s="92" t="s">
        <v>100</v>
      </c>
      <c r="H240" s="87"/>
      <c r="I240" s="90"/>
      <c r="J240" s="90"/>
      <c r="K240" s="90"/>
      <c r="L240" s="92"/>
      <c r="N240" s="104"/>
      <c r="O240" s="86"/>
      <c r="P240" s="266" t="s">
        <v>117</v>
      </c>
      <c r="Q240" s="255"/>
      <c r="R240" s="259"/>
      <c r="S240" s="90" t="s">
        <v>100</v>
      </c>
      <c r="T240" s="90"/>
      <c r="U240" s="91"/>
      <c r="V240" s="92" t="s">
        <v>100</v>
      </c>
      <c r="W240" s="87"/>
      <c r="X240" s="90"/>
      <c r="Y240" s="90"/>
      <c r="Z240" s="90"/>
      <c r="AA240" s="92"/>
      <c r="AB240" s="156"/>
    </row>
    <row r="241" spans="1:28" ht="18" customHeight="1" thickBot="1" x14ac:dyDescent="0.3">
      <c r="A241" s="82" t="s">
        <v>90</v>
      </c>
      <c r="B241" s="83"/>
      <c r="C241" s="83"/>
      <c r="D241" s="84" t="str">
        <f>D234</f>
        <v>K2</v>
      </c>
      <c r="E241" s="84" t="s">
        <v>91</v>
      </c>
      <c r="F241" s="83"/>
      <c r="G241" s="254"/>
      <c r="H241" s="255"/>
      <c r="I241" s="255"/>
      <c r="J241" s="255"/>
      <c r="K241" s="255"/>
      <c r="L241" s="256"/>
      <c r="M241" s="156" t="s">
        <v>138</v>
      </c>
      <c r="N241" s="104"/>
      <c r="O241" s="86"/>
      <c r="P241" s="82" t="s">
        <v>90</v>
      </c>
      <c r="Q241" s="83"/>
      <c r="R241" s="83"/>
      <c r="S241" s="84" t="str">
        <f>S234</f>
        <v>K1</v>
      </c>
      <c r="T241" s="84" t="s">
        <v>91</v>
      </c>
      <c r="U241" s="83"/>
      <c r="V241" s="254"/>
      <c r="W241" s="254"/>
      <c r="X241" s="254"/>
      <c r="Y241" s="254"/>
      <c r="Z241" s="254"/>
      <c r="AA241" s="257"/>
      <c r="AB241" s="156" t="s">
        <v>138</v>
      </c>
    </row>
    <row r="242" spans="1:28" ht="21.75" customHeight="1" x14ac:dyDescent="0.2">
      <c r="A242" s="70" t="s">
        <v>112</v>
      </c>
      <c r="B242" s="71">
        <f>VLOOKUP(D234,'Tischplan_16er_1.-5.'!$4:$100,34)</f>
        <v>10</v>
      </c>
      <c r="C242" s="71">
        <f>VLOOKUP(D234,'Tischplan_16er_1.-5.'!$4:$100,35)</f>
        <v>1</v>
      </c>
      <c r="D242" s="95"/>
      <c r="E242" s="95"/>
      <c r="F242" s="96"/>
      <c r="G242" s="97"/>
      <c r="H242" s="98"/>
      <c r="I242" s="95"/>
      <c r="J242" s="95"/>
      <c r="K242" s="95"/>
      <c r="L242" s="97"/>
      <c r="M242" s="157"/>
      <c r="N242" s="104"/>
      <c r="O242" s="86"/>
      <c r="P242" s="70" t="s">
        <v>112</v>
      </c>
      <c r="Q242" s="71">
        <f>VLOOKUP(S234,'Tischplan_16er_1.-5.'!$4:$100,34)</f>
        <v>9</v>
      </c>
      <c r="R242" s="71">
        <f>VLOOKUP(S234,'Tischplan_16er_1.-5.'!$4:$100,35)</f>
        <v>1</v>
      </c>
      <c r="S242" s="95"/>
      <c r="T242" s="95"/>
      <c r="U242" s="96"/>
      <c r="V242" s="97"/>
      <c r="W242" s="98"/>
      <c r="X242" s="95"/>
      <c r="Y242" s="95"/>
      <c r="Z242" s="95"/>
      <c r="AA242" s="97"/>
      <c r="AB242" s="157"/>
    </row>
    <row r="243" spans="1:28" ht="21.75" customHeight="1" thickBot="1" x14ac:dyDescent="0.25">
      <c r="A243" s="72" t="s">
        <v>113</v>
      </c>
      <c r="B243" s="73">
        <f>VLOOKUP(D234,'Tischplan_16er_1.-5.'!$4:$100,36)</f>
        <v>10</v>
      </c>
      <c r="C243" s="73">
        <f>VLOOKUP(D234,'Tischplan_16er_1.-5.'!$4:$100,37)</f>
        <v>2</v>
      </c>
      <c r="D243" s="99"/>
      <c r="E243" s="99"/>
      <c r="F243" s="100"/>
      <c r="G243" s="101"/>
      <c r="H243" s="102"/>
      <c r="I243" s="99"/>
      <c r="J243" s="99"/>
      <c r="K243" s="99"/>
      <c r="L243" s="101"/>
      <c r="M243" s="157"/>
      <c r="N243" s="104"/>
      <c r="O243" s="86"/>
      <c r="P243" s="72" t="s">
        <v>113</v>
      </c>
      <c r="Q243" s="73">
        <f>VLOOKUP(S234,'Tischplan_16er_1.-5.'!$4:$100,36)</f>
        <v>9</v>
      </c>
      <c r="R243" s="73">
        <f>VLOOKUP(S234,'Tischplan_16er_1.-5.'!$4:$100,37)</f>
        <v>2</v>
      </c>
      <c r="S243" s="99"/>
      <c r="T243" s="99"/>
      <c r="U243" s="100"/>
      <c r="V243" s="101"/>
      <c r="W243" s="102"/>
      <c r="X243" s="99"/>
      <c r="Y243" s="99"/>
      <c r="Z243" s="99"/>
      <c r="AA243" s="101"/>
      <c r="AB243" s="157"/>
    </row>
    <row r="244" spans="1:28" ht="21.75" customHeight="1" thickBot="1" x14ac:dyDescent="0.25">
      <c r="A244" s="103" t="s">
        <v>118</v>
      </c>
      <c r="B244" s="90"/>
      <c r="C244" s="90"/>
      <c r="D244" s="90"/>
      <c r="E244" s="90"/>
      <c r="F244" s="91"/>
      <c r="G244" s="92"/>
      <c r="H244" s="87"/>
      <c r="I244" s="90"/>
      <c r="J244" s="90"/>
      <c r="K244" s="90"/>
      <c r="L244" s="92"/>
      <c r="N244" s="104"/>
      <c r="O244" s="86"/>
      <c r="P244" s="103" t="s">
        <v>118</v>
      </c>
      <c r="Q244" s="90"/>
      <c r="R244" s="90"/>
      <c r="S244" s="90"/>
      <c r="T244" s="90"/>
      <c r="U244" s="91"/>
      <c r="V244" s="92"/>
      <c r="W244" s="87"/>
      <c r="X244" s="90"/>
      <c r="Y244" s="90"/>
      <c r="Z244" s="90"/>
      <c r="AA244" s="92"/>
      <c r="AB244" s="156"/>
    </row>
    <row r="245" spans="1:28" ht="21.75" customHeight="1" thickBot="1" x14ac:dyDescent="0.3">
      <c r="A245" s="105" t="s">
        <v>114</v>
      </c>
      <c r="B245" s="90"/>
      <c r="C245" s="90"/>
      <c r="D245" s="90"/>
      <c r="E245" s="90"/>
      <c r="F245" s="90"/>
      <c r="G245" s="92"/>
      <c r="H245" s="87"/>
      <c r="I245" s="90"/>
      <c r="J245" s="90"/>
      <c r="K245" s="90"/>
      <c r="L245" s="92"/>
      <c r="M245" s="161"/>
      <c r="N245" s="107"/>
      <c r="O245" s="106"/>
      <c r="P245" s="105" t="s">
        <v>114</v>
      </c>
      <c r="Q245" s="90"/>
      <c r="R245" s="90"/>
      <c r="S245" s="90"/>
      <c r="T245" s="90"/>
      <c r="U245" s="90"/>
      <c r="V245" s="92"/>
      <c r="W245" s="87"/>
      <c r="X245" s="90"/>
      <c r="Y245" s="90"/>
      <c r="Z245" s="90"/>
      <c r="AA245" s="92"/>
      <c r="AB245" s="161"/>
    </row>
    <row r="246" spans="1:28" ht="15.75" customHeight="1" x14ac:dyDescent="0.2">
      <c r="A246" s="74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N246" s="104"/>
      <c r="O246" s="76"/>
      <c r="P246" s="74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</row>
    <row r="247" spans="1:28" ht="15" customHeight="1" x14ac:dyDescent="0.2">
      <c r="A247" s="77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N247" s="104"/>
      <c r="O247" s="79"/>
      <c r="P247" s="77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</row>
    <row r="248" spans="1:28" ht="24" customHeight="1" thickBot="1" x14ac:dyDescent="0.25">
      <c r="A248" s="81"/>
      <c r="B248" s="267" t="str">
        <f>$B$1</f>
        <v xml:space="preserve">  2-Serien Liga</v>
      </c>
      <c r="C248" s="267"/>
      <c r="D248" s="267"/>
      <c r="E248" s="267"/>
      <c r="F248" s="267"/>
      <c r="G248" s="267"/>
      <c r="H248" s="267"/>
      <c r="I248" s="267"/>
      <c r="J248" s="268">
        <f>$J$1</f>
        <v>2023</v>
      </c>
      <c r="K248" s="268"/>
      <c r="L248" s="268"/>
      <c r="M248" s="160">
        <f>M233</f>
        <v>0</v>
      </c>
      <c r="N248" s="80" t="str">
        <f>N233</f>
        <v>K</v>
      </c>
      <c r="O248" s="69">
        <f>O233+2</f>
        <v>4</v>
      </c>
      <c r="P248" s="81"/>
      <c r="Q248" s="267" t="str">
        <f>$B$1</f>
        <v xml:space="preserve">  2-Serien Liga</v>
      </c>
      <c r="R248" s="267"/>
      <c r="S248" s="267"/>
      <c r="T248" s="267"/>
      <c r="U248" s="267"/>
      <c r="V248" s="267"/>
      <c r="W248" s="267"/>
      <c r="X248" s="267"/>
      <c r="Y248" s="268">
        <f>$J$1</f>
        <v>2023</v>
      </c>
      <c r="Z248" s="268"/>
      <c r="AA248" s="268"/>
    </row>
    <row r="249" spans="1:28" ht="18" customHeight="1" thickBot="1" x14ac:dyDescent="0.3">
      <c r="A249" s="82" t="s">
        <v>90</v>
      </c>
      <c r="B249" s="83"/>
      <c r="C249" s="83"/>
      <c r="D249" s="84" t="str">
        <f>N248&amp;O248</f>
        <v>K4</v>
      </c>
      <c r="E249" s="84" t="s">
        <v>91</v>
      </c>
      <c r="F249" s="83"/>
      <c r="G249" s="254"/>
      <c r="H249" s="255"/>
      <c r="I249" s="255"/>
      <c r="J249" s="255"/>
      <c r="K249" s="255"/>
      <c r="L249" s="256"/>
      <c r="N249" s="85"/>
      <c r="O249" s="86"/>
      <c r="P249" s="82" t="s">
        <v>90</v>
      </c>
      <c r="Q249" s="83"/>
      <c r="R249" s="83"/>
      <c r="S249" s="84" t="str">
        <f>N248&amp;O248-1</f>
        <v>K3</v>
      </c>
      <c r="T249" s="84" t="s">
        <v>91</v>
      </c>
      <c r="U249" s="83"/>
      <c r="V249" s="254"/>
      <c r="W249" s="254"/>
      <c r="X249" s="254"/>
      <c r="Y249" s="254"/>
      <c r="Z249" s="254"/>
      <c r="AA249" s="257"/>
      <c r="AB249" s="156"/>
    </row>
    <row r="250" spans="1:28" ht="18" customHeight="1" thickBot="1" x14ac:dyDescent="0.25">
      <c r="A250" s="87" t="s">
        <v>92</v>
      </c>
      <c r="B250" s="88" t="s">
        <v>93</v>
      </c>
      <c r="C250" s="88" t="s">
        <v>23</v>
      </c>
      <c r="D250" s="88" t="s">
        <v>94</v>
      </c>
      <c r="E250" s="88" t="s">
        <v>95</v>
      </c>
      <c r="F250" s="88" t="s">
        <v>96</v>
      </c>
      <c r="G250" s="89" t="s">
        <v>97</v>
      </c>
      <c r="H250" s="263" t="s">
        <v>98</v>
      </c>
      <c r="I250" s="264"/>
      <c r="J250" s="264"/>
      <c r="K250" s="264"/>
      <c r="L250" s="265"/>
      <c r="N250" s="85"/>
      <c r="O250" s="86"/>
      <c r="P250" s="87" t="s">
        <v>92</v>
      </c>
      <c r="Q250" s="88" t="s">
        <v>93</v>
      </c>
      <c r="R250" s="88" t="s">
        <v>23</v>
      </c>
      <c r="S250" s="88" t="s">
        <v>94</v>
      </c>
      <c r="T250" s="88" t="s">
        <v>95</v>
      </c>
      <c r="U250" s="88" t="s">
        <v>96</v>
      </c>
      <c r="V250" s="89" t="s">
        <v>97</v>
      </c>
      <c r="W250" s="263" t="s">
        <v>98</v>
      </c>
      <c r="X250" s="264"/>
      <c r="Y250" s="264"/>
      <c r="Z250" s="264"/>
      <c r="AA250" s="265"/>
      <c r="AB250" s="156"/>
    </row>
    <row r="251" spans="1:28" ht="21.75" customHeight="1" thickBot="1" x14ac:dyDescent="0.25">
      <c r="A251" s="266" t="s">
        <v>115</v>
      </c>
      <c r="B251" s="255"/>
      <c r="C251" s="259"/>
      <c r="D251" s="90" t="s">
        <v>100</v>
      </c>
      <c r="E251" s="90"/>
      <c r="F251" s="91"/>
      <c r="G251" s="92" t="s">
        <v>100</v>
      </c>
      <c r="H251" s="87"/>
      <c r="I251" s="90"/>
      <c r="J251" s="90"/>
      <c r="K251" s="90"/>
      <c r="L251" s="92"/>
      <c r="M251" s="156" t="s">
        <v>138</v>
      </c>
      <c r="N251" s="93"/>
      <c r="O251" s="94"/>
      <c r="P251" s="266" t="s">
        <v>115</v>
      </c>
      <c r="Q251" s="255"/>
      <c r="R251" s="259"/>
      <c r="S251" s="90" t="s">
        <v>100</v>
      </c>
      <c r="T251" s="90"/>
      <c r="U251" s="91"/>
      <c r="V251" s="92" t="s">
        <v>100</v>
      </c>
      <c r="W251" s="87"/>
      <c r="X251" s="90"/>
      <c r="Y251" s="90"/>
      <c r="Z251" s="90"/>
      <c r="AA251" s="92"/>
      <c r="AB251" s="156" t="s">
        <v>138</v>
      </c>
    </row>
    <row r="252" spans="1:28" ht="21.75" customHeight="1" x14ac:dyDescent="0.2">
      <c r="A252" s="70" t="s">
        <v>110</v>
      </c>
      <c r="B252" s="71">
        <f>VLOOKUP(D249,'Tischplan_16er_1.-5.'!$4:$100,26)</f>
        <v>13</v>
      </c>
      <c r="C252" s="71">
        <f>VLOOKUP(D249,'Tischplan_16er_1.-5.'!$4:$100,27)</f>
        <v>2</v>
      </c>
      <c r="D252" s="95"/>
      <c r="E252" s="95"/>
      <c r="F252" s="96"/>
      <c r="G252" s="97"/>
      <c r="H252" s="98"/>
      <c r="I252" s="95"/>
      <c r="J252" s="95"/>
      <c r="K252" s="95"/>
      <c r="L252" s="97"/>
      <c r="M252" s="157"/>
      <c r="N252" s="93"/>
      <c r="O252" s="94"/>
      <c r="P252" s="70" t="s">
        <v>110</v>
      </c>
      <c r="Q252" s="71">
        <f>VLOOKUP(S249,'Tischplan_16er_1.-5.'!$4:$100,26)</f>
        <v>14</v>
      </c>
      <c r="R252" s="71">
        <f>VLOOKUP(S249,'Tischplan_16er_1.-5.'!$4:$100,27)</f>
        <v>2</v>
      </c>
      <c r="S252" s="95"/>
      <c r="T252" s="95"/>
      <c r="U252" s="96"/>
      <c r="V252" s="97"/>
      <c r="W252" s="98"/>
      <c r="X252" s="95"/>
      <c r="Y252" s="95"/>
      <c r="Z252" s="95"/>
      <c r="AA252" s="97"/>
      <c r="AB252" s="157"/>
    </row>
    <row r="253" spans="1:28" ht="21.75" customHeight="1" thickBot="1" x14ac:dyDescent="0.25">
      <c r="A253" s="72" t="s">
        <v>111</v>
      </c>
      <c r="B253" s="73">
        <f>VLOOKUP(D249,'Tischplan_16er_1.-5.'!$4:$100,28)</f>
        <v>15</v>
      </c>
      <c r="C253" s="73">
        <f>VLOOKUP(D249,'Tischplan_16er_1.-5.'!$4:$100,29)</f>
        <v>1</v>
      </c>
      <c r="D253" s="99"/>
      <c r="E253" s="99"/>
      <c r="F253" s="100"/>
      <c r="G253" s="101"/>
      <c r="H253" s="102"/>
      <c r="I253" s="99"/>
      <c r="J253" s="99"/>
      <c r="K253" s="99"/>
      <c r="L253" s="101"/>
      <c r="M253" s="157"/>
      <c r="N253" s="93"/>
      <c r="O253" s="94"/>
      <c r="P253" s="72" t="s">
        <v>111</v>
      </c>
      <c r="Q253" s="73">
        <f>VLOOKUP(S249,'Tischplan_16er_1.-5.'!$4:$100,28)</f>
        <v>16</v>
      </c>
      <c r="R253" s="73">
        <f>VLOOKUP(S249,'Tischplan_16er_1.-5.'!$4:$100,29)</f>
        <v>1</v>
      </c>
      <c r="S253" s="99"/>
      <c r="T253" s="99"/>
      <c r="U253" s="100"/>
      <c r="V253" s="101"/>
      <c r="W253" s="102"/>
      <c r="X253" s="99"/>
      <c r="Y253" s="99"/>
      <c r="Z253" s="99"/>
      <c r="AA253" s="101"/>
      <c r="AB253" s="157"/>
    </row>
    <row r="254" spans="1:28" ht="21.75" customHeight="1" thickBot="1" x14ac:dyDescent="0.25">
      <c r="A254" s="103" t="s">
        <v>116</v>
      </c>
      <c r="B254" s="90"/>
      <c r="C254" s="90"/>
      <c r="D254" s="90"/>
      <c r="E254" s="90"/>
      <c r="F254" s="91"/>
      <c r="G254" s="92"/>
      <c r="H254" s="87"/>
      <c r="I254" s="90"/>
      <c r="J254" s="90"/>
      <c r="K254" s="90"/>
      <c r="L254" s="92"/>
      <c r="N254" s="104"/>
      <c r="O254" s="86"/>
      <c r="P254" s="103" t="s">
        <v>116</v>
      </c>
      <c r="Q254" s="90"/>
      <c r="R254" s="90"/>
      <c r="S254" s="90"/>
      <c r="T254" s="90"/>
      <c r="U254" s="91"/>
      <c r="V254" s="92"/>
      <c r="W254" s="87"/>
      <c r="X254" s="90"/>
      <c r="Y254" s="90"/>
      <c r="Z254" s="90"/>
      <c r="AA254" s="92"/>
      <c r="AB254" s="156"/>
    </row>
    <row r="255" spans="1:28" ht="21.75" customHeight="1" thickBot="1" x14ac:dyDescent="0.25">
      <c r="A255" s="266" t="s">
        <v>117</v>
      </c>
      <c r="B255" s="255"/>
      <c r="C255" s="259"/>
      <c r="D255" s="90" t="s">
        <v>100</v>
      </c>
      <c r="E255" s="90"/>
      <c r="F255" s="91"/>
      <c r="G255" s="92" t="s">
        <v>100</v>
      </c>
      <c r="H255" s="87"/>
      <c r="I255" s="90"/>
      <c r="J255" s="90"/>
      <c r="K255" s="90"/>
      <c r="L255" s="92"/>
      <c r="N255" s="104"/>
      <c r="O255" s="86"/>
      <c r="P255" s="266" t="s">
        <v>117</v>
      </c>
      <c r="Q255" s="255"/>
      <c r="R255" s="259"/>
      <c r="S255" s="90" t="s">
        <v>100</v>
      </c>
      <c r="T255" s="90"/>
      <c r="U255" s="91"/>
      <c r="V255" s="92" t="s">
        <v>100</v>
      </c>
      <c r="W255" s="87"/>
      <c r="X255" s="90"/>
      <c r="Y255" s="90"/>
      <c r="Z255" s="90"/>
      <c r="AA255" s="92"/>
      <c r="AB255" s="156"/>
    </row>
    <row r="256" spans="1:28" ht="18" customHeight="1" thickBot="1" x14ac:dyDescent="0.3">
      <c r="A256" s="82" t="s">
        <v>90</v>
      </c>
      <c r="B256" s="83"/>
      <c r="C256" s="83"/>
      <c r="D256" s="84" t="str">
        <f>D249</f>
        <v>K4</v>
      </c>
      <c r="E256" s="84" t="s">
        <v>91</v>
      </c>
      <c r="F256" s="83"/>
      <c r="G256" s="254"/>
      <c r="H256" s="255"/>
      <c r="I256" s="255"/>
      <c r="J256" s="255"/>
      <c r="K256" s="255"/>
      <c r="L256" s="256"/>
      <c r="M256" s="156" t="s">
        <v>138</v>
      </c>
      <c r="N256" s="104"/>
      <c r="O256" s="86"/>
      <c r="P256" s="82" t="s">
        <v>90</v>
      </c>
      <c r="Q256" s="83"/>
      <c r="R256" s="83"/>
      <c r="S256" s="84" t="str">
        <f>S249</f>
        <v>K3</v>
      </c>
      <c r="T256" s="84" t="s">
        <v>91</v>
      </c>
      <c r="U256" s="83"/>
      <c r="V256" s="254"/>
      <c r="W256" s="254"/>
      <c r="X256" s="254"/>
      <c r="Y256" s="254"/>
      <c r="Z256" s="254"/>
      <c r="AA256" s="257"/>
      <c r="AB256" s="156" t="s">
        <v>138</v>
      </c>
    </row>
    <row r="257" spans="1:28" ht="21.75" customHeight="1" x14ac:dyDescent="0.2">
      <c r="A257" s="70" t="s">
        <v>112</v>
      </c>
      <c r="B257" s="71">
        <f>VLOOKUP(D249,'Tischplan_16er_1.-5.'!$4:$100,34)</f>
        <v>12</v>
      </c>
      <c r="C257" s="71">
        <f>VLOOKUP(D249,'Tischplan_16er_1.-5.'!$4:$100,35)</f>
        <v>1</v>
      </c>
      <c r="D257" s="95"/>
      <c r="E257" s="95"/>
      <c r="F257" s="96"/>
      <c r="G257" s="97"/>
      <c r="H257" s="98"/>
      <c r="I257" s="95"/>
      <c r="J257" s="95"/>
      <c r="K257" s="95"/>
      <c r="L257" s="97"/>
      <c r="M257" s="157"/>
      <c r="N257" s="104"/>
      <c r="O257" s="86"/>
      <c r="P257" s="70" t="s">
        <v>112</v>
      </c>
      <c r="Q257" s="71">
        <f>VLOOKUP(S249,'Tischplan_16er_1.-5.'!$4:$100,34)</f>
        <v>11</v>
      </c>
      <c r="R257" s="71">
        <f>VLOOKUP(S249,'Tischplan_16er_1.-5.'!$4:$100,35)</f>
        <v>1</v>
      </c>
      <c r="S257" s="95"/>
      <c r="T257" s="95"/>
      <c r="U257" s="96"/>
      <c r="V257" s="97"/>
      <c r="W257" s="98"/>
      <c r="X257" s="95"/>
      <c r="Y257" s="95"/>
      <c r="Z257" s="95"/>
      <c r="AA257" s="97"/>
      <c r="AB257" s="157"/>
    </row>
    <row r="258" spans="1:28" ht="21.75" customHeight="1" thickBot="1" x14ac:dyDescent="0.25">
      <c r="A258" s="72" t="s">
        <v>113</v>
      </c>
      <c r="B258" s="73">
        <f>VLOOKUP(D249,'Tischplan_16er_1.-5.'!$4:$100,36)</f>
        <v>12</v>
      </c>
      <c r="C258" s="73">
        <f>VLOOKUP(D249,'Tischplan_16er_1.-5.'!$4:$100,37)</f>
        <v>2</v>
      </c>
      <c r="D258" s="99"/>
      <c r="E258" s="99"/>
      <c r="F258" s="100"/>
      <c r="G258" s="101"/>
      <c r="H258" s="102"/>
      <c r="I258" s="99"/>
      <c r="J258" s="99"/>
      <c r="K258" s="99"/>
      <c r="L258" s="101"/>
      <c r="M258" s="157"/>
      <c r="N258" s="104"/>
      <c r="O258" s="86"/>
      <c r="P258" s="72" t="s">
        <v>113</v>
      </c>
      <c r="Q258" s="73">
        <f>VLOOKUP(S249,'Tischplan_16er_1.-5.'!$4:$100,36)</f>
        <v>11</v>
      </c>
      <c r="R258" s="73">
        <f>VLOOKUP(S249,'Tischplan_16er_1.-5.'!$4:$100,37)</f>
        <v>2</v>
      </c>
      <c r="S258" s="99"/>
      <c r="T258" s="99"/>
      <c r="U258" s="100"/>
      <c r="V258" s="101"/>
      <c r="W258" s="102"/>
      <c r="X258" s="99"/>
      <c r="Y258" s="99"/>
      <c r="Z258" s="99"/>
      <c r="AA258" s="101"/>
      <c r="AB258" s="157"/>
    </row>
    <row r="259" spans="1:28" ht="21.75" customHeight="1" thickBot="1" x14ac:dyDescent="0.25">
      <c r="A259" s="103" t="s">
        <v>118</v>
      </c>
      <c r="B259" s="90"/>
      <c r="C259" s="90"/>
      <c r="D259" s="90"/>
      <c r="E259" s="90"/>
      <c r="F259" s="91"/>
      <c r="G259" s="92"/>
      <c r="H259" s="87"/>
      <c r="I259" s="90"/>
      <c r="J259" s="90"/>
      <c r="K259" s="90"/>
      <c r="L259" s="92"/>
      <c r="N259" s="104"/>
      <c r="O259" s="86"/>
      <c r="P259" s="103" t="s">
        <v>118</v>
      </c>
      <c r="Q259" s="90"/>
      <c r="R259" s="90"/>
      <c r="S259" s="90"/>
      <c r="T259" s="90"/>
      <c r="U259" s="91"/>
      <c r="V259" s="92"/>
      <c r="W259" s="87"/>
      <c r="X259" s="90"/>
      <c r="Y259" s="90"/>
      <c r="Z259" s="90"/>
      <c r="AA259" s="92"/>
      <c r="AB259" s="156"/>
    </row>
    <row r="260" spans="1:28" ht="21.75" customHeight="1" thickBot="1" x14ac:dyDescent="0.3">
      <c r="A260" s="105" t="s">
        <v>114</v>
      </c>
      <c r="B260" s="90"/>
      <c r="C260" s="90"/>
      <c r="D260" s="90"/>
      <c r="E260" s="90"/>
      <c r="F260" s="90"/>
      <c r="G260" s="92"/>
      <c r="H260" s="87"/>
      <c r="I260" s="90"/>
      <c r="J260" s="90"/>
      <c r="K260" s="90"/>
      <c r="L260" s="92"/>
      <c r="M260" s="161"/>
      <c r="N260" s="107"/>
      <c r="O260" s="108"/>
      <c r="P260" s="105" t="s">
        <v>114</v>
      </c>
      <c r="Q260" s="90"/>
      <c r="R260" s="90"/>
      <c r="S260" s="90"/>
      <c r="T260" s="90"/>
      <c r="U260" s="90"/>
      <c r="V260" s="92"/>
      <c r="W260" s="87"/>
      <c r="X260" s="90"/>
      <c r="Y260" s="90"/>
      <c r="Z260" s="90"/>
      <c r="AA260" s="92"/>
      <c r="AB260" s="161"/>
    </row>
    <row r="261" spans="1:28" ht="3" customHeight="1" x14ac:dyDescent="0.2"/>
    <row r="262" spans="1:28" ht="24" customHeight="1" thickBot="1" x14ac:dyDescent="0.25">
      <c r="A262" s="81"/>
      <c r="B262" s="267" t="str">
        <f>$B$1</f>
        <v xml:space="preserve">  2-Serien Liga</v>
      </c>
      <c r="C262" s="267"/>
      <c r="D262" s="267"/>
      <c r="E262" s="267"/>
      <c r="F262" s="267"/>
      <c r="G262" s="267"/>
      <c r="H262" s="267"/>
      <c r="I262" s="267"/>
      <c r="J262" s="268">
        <f>$J$1</f>
        <v>2023</v>
      </c>
      <c r="K262" s="268"/>
      <c r="L262" s="268"/>
      <c r="M262" s="160">
        <f>VORNE_10S!L298</f>
        <v>0</v>
      </c>
      <c r="N262" s="80" t="str">
        <f>VORNE_10S!M298</f>
        <v>L</v>
      </c>
      <c r="O262" s="69">
        <f>VORNE_10S!O298</f>
        <v>2</v>
      </c>
      <c r="P262" s="81"/>
      <c r="Q262" s="267" t="str">
        <f>$B$1</f>
        <v xml:space="preserve">  2-Serien Liga</v>
      </c>
      <c r="R262" s="267"/>
      <c r="S262" s="267"/>
      <c r="T262" s="267"/>
      <c r="U262" s="267"/>
      <c r="V262" s="267"/>
      <c r="W262" s="267"/>
      <c r="X262" s="267"/>
      <c r="Y262" s="268">
        <f>$J$1</f>
        <v>2023</v>
      </c>
      <c r="Z262" s="268"/>
      <c r="AA262" s="268"/>
    </row>
    <row r="263" spans="1:28" ht="18" customHeight="1" thickBot="1" x14ac:dyDescent="0.3">
      <c r="A263" s="82" t="s">
        <v>90</v>
      </c>
      <c r="B263" s="83"/>
      <c r="C263" s="83"/>
      <c r="D263" s="84" t="str">
        <f>N262&amp;O262</f>
        <v>L2</v>
      </c>
      <c r="E263" s="84" t="s">
        <v>91</v>
      </c>
      <c r="F263" s="83"/>
      <c r="G263" s="254"/>
      <c r="H263" s="254"/>
      <c r="I263" s="254"/>
      <c r="J263" s="254"/>
      <c r="K263" s="254"/>
      <c r="L263" s="257"/>
      <c r="N263" s="85"/>
      <c r="O263" s="86"/>
      <c r="P263" s="82" t="s">
        <v>90</v>
      </c>
      <c r="Q263" s="83"/>
      <c r="R263" s="83"/>
      <c r="S263" s="84" t="str">
        <f>N262&amp;O262-1</f>
        <v>L1</v>
      </c>
      <c r="T263" s="84" t="s">
        <v>91</v>
      </c>
      <c r="U263" s="83"/>
      <c r="V263" s="254"/>
      <c r="W263" s="254"/>
      <c r="X263" s="254"/>
      <c r="Y263" s="254"/>
      <c r="Z263" s="254"/>
      <c r="AA263" s="257"/>
      <c r="AB263" s="156"/>
    </row>
    <row r="264" spans="1:28" ht="18" customHeight="1" thickBot="1" x14ac:dyDescent="0.25">
      <c r="A264" s="87" t="s">
        <v>92</v>
      </c>
      <c r="B264" s="88" t="s">
        <v>93</v>
      </c>
      <c r="C264" s="88" t="s">
        <v>23</v>
      </c>
      <c r="D264" s="88" t="s">
        <v>94</v>
      </c>
      <c r="E264" s="88" t="s">
        <v>95</v>
      </c>
      <c r="F264" s="88" t="s">
        <v>96</v>
      </c>
      <c r="G264" s="89" t="s">
        <v>97</v>
      </c>
      <c r="H264" s="263" t="s">
        <v>98</v>
      </c>
      <c r="I264" s="264"/>
      <c r="J264" s="264"/>
      <c r="K264" s="264"/>
      <c r="L264" s="265"/>
      <c r="N264" s="85"/>
      <c r="O264" s="86"/>
      <c r="P264" s="87" t="s">
        <v>92</v>
      </c>
      <c r="Q264" s="88" t="s">
        <v>93</v>
      </c>
      <c r="R264" s="88" t="s">
        <v>23</v>
      </c>
      <c r="S264" s="88" t="s">
        <v>94</v>
      </c>
      <c r="T264" s="88" t="s">
        <v>95</v>
      </c>
      <c r="U264" s="88" t="s">
        <v>96</v>
      </c>
      <c r="V264" s="89" t="s">
        <v>97</v>
      </c>
      <c r="W264" s="263" t="s">
        <v>98</v>
      </c>
      <c r="X264" s="264"/>
      <c r="Y264" s="264"/>
      <c r="Z264" s="264"/>
      <c r="AA264" s="265"/>
      <c r="AB264" s="156"/>
    </row>
    <row r="265" spans="1:28" ht="21.75" customHeight="1" thickBot="1" x14ac:dyDescent="0.25">
      <c r="A265" s="266" t="s">
        <v>115</v>
      </c>
      <c r="B265" s="255"/>
      <c r="C265" s="259"/>
      <c r="D265" s="90" t="s">
        <v>100</v>
      </c>
      <c r="E265" s="90"/>
      <c r="F265" s="91"/>
      <c r="G265" s="92" t="s">
        <v>100</v>
      </c>
      <c r="H265" s="87"/>
      <c r="I265" s="90"/>
      <c r="J265" s="90"/>
      <c r="K265" s="90"/>
      <c r="L265" s="92"/>
      <c r="M265" s="156" t="s">
        <v>138</v>
      </c>
      <c r="N265" s="93"/>
      <c r="O265" s="94"/>
      <c r="P265" s="266" t="s">
        <v>115</v>
      </c>
      <c r="Q265" s="255"/>
      <c r="R265" s="259"/>
      <c r="S265" s="90" t="s">
        <v>100</v>
      </c>
      <c r="T265" s="90"/>
      <c r="U265" s="91"/>
      <c r="V265" s="92" t="s">
        <v>100</v>
      </c>
      <c r="W265" s="87"/>
      <c r="X265" s="90"/>
      <c r="Y265" s="90"/>
      <c r="Z265" s="90"/>
      <c r="AA265" s="92"/>
      <c r="AB265" s="156" t="s">
        <v>138</v>
      </c>
    </row>
    <row r="266" spans="1:28" ht="21.75" customHeight="1" x14ac:dyDescent="0.2">
      <c r="A266" s="70" t="s">
        <v>110</v>
      </c>
      <c r="B266" s="71">
        <f>VLOOKUP(D263,'Tischplan_16er_1.-5.'!$4:$100,26)</f>
        <v>11</v>
      </c>
      <c r="C266" s="71">
        <f>VLOOKUP(D263,'Tischplan_16er_1.-5.'!$4:$100,27)</f>
        <v>2</v>
      </c>
      <c r="D266" s="95"/>
      <c r="E266" s="95"/>
      <c r="F266" s="96"/>
      <c r="G266" s="97"/>
      <c r="H266" s="98"/>
      <c r="I266" s="95"/>
      <c r="J266" s="95"/>
      <c r="K266" s="95"/>
      <c r="L266" s="97"/>
      <c r="M266" s="157"/>
      <c r="N266" s="93"/>
      <c r="O266" s="94"/>
      <c r="P266" s="70" t="s">
        <v>110</v>
      </c>
      <c r="Q266" s="71">
        <f>VLOOKUP(S263,'Tischplan_16er_1.-5.'!$4:447,26)</f>
        <v>12</v>
      </c>
      <c r="R266" s="71">
        <f>VLOOKUP(S263,'Tischplan_16er_1.-5.'!$4:447,27)</f>
        <v>2</v>
      </c>
      <c r="S266" s="95"/>
      <c r="T266" s="95"/>
      <c r="U266" s="96"/>
      <c r="V266" s="97"/>
      <c r="W266" s="98"/>
      <c r="X266" s="95"/>
      <c r="Y266" s="95"/>
      <c r="Z266" s="95"/>
      <c r="AA266" s="97"/>
      <c r="AB266" s="157"/>
    </row>
    <row r="267" spans="1:28" ht="21.75" customHeight="1" thickBot="1" x14ac:dyDescent="0.25">
      <c r="A267" s="72" t="s">
        <v>111</v>
      </c>
      <c r="B267" s="73">
        <f>VLOOKUP(D263,'Tischplan_16er_1.-5.'!$4:$100,28)</f>
        <v>9</v>
      </c>
      <c r="C267" s="73">
        <f>VLOOKUP(D263,'Tischplan_16er_1.-5.'!$4:$100,29)</f>
        <v>1</v>
      </c>
      <c r="D267" s="99"/>
      <c r="E267" s="99"/>
      <c r="F267" s="100"/>
      <c r="G267" s="101"/>
      <c r="H267" s="102"/>
      <c r="I267" s="99"/>
      <c r="J267" s="99"/>
      <c r="K267" s="99"/>
      <c r="L267" s="101"/>
      <c r="M267" s="157"/>
      <c r="N267" s="93"/>
      <c r="O267" s="94"/>
      <c r="P267" s="72" t="s">
        <v>111</v>
      </c>
      <c r="Q267" s="73">
        <f>VLOOKUP(S263,'Tischplan_16er_1.-5.'!$4:447,28)</f>
        <v>10</v>
      </c>
      <c r="R267" s="73">
        <f>VLOOKUP(S263,'Tischplan_16er_1.-5.'!$4:447,29)</f>
        <v>1</v>
      </c>
      <c r="S267" s="99"/>
      <c r="T267" s="99"/>
      <c r="U267" s="100"/>
      <c r="V267" s="101"/>
      <c r="W267" s="102"/>
      <c r="X267" s="99"/>
      <c r="Y267" s="99"/>
      <c r="Z267" s="99"/>
      <c r="AA267" s="101"/>
      <c r="AB267" s="157"/>
    </row>
    <row r="268" spans="1:28" ht="21.75" customHeight="1" thickBot="1" x14ac:dyDescent="0.25">
      <c r="A268" s="103" t="s">
        <v>116</v>
      </c>
      <c r="B268" s="90"/>
      <c r="C268" s="90"/>
      <c r="D268" s="90"/>
      <c r="E268" s="90"/>
      <c r="F268" s="91"/>
      <c r="G268" s="92"/>
      <c r="H268" s="87"/>
      <c r="I268" s="90"/>
      <c r="J268" s="90"/>
      <c r="K268" s="90"/>
      <c r="L268" s="92"/>
      <c r="N268" s="104"/>
      <c r="O268" s="86"/>
      <c r="P268" s="103" t="s">
        <v>116</v>
      </c>
      <c r="Q268" s="90"/>
      <c r="R268" s="90"/>
      <c r="S268" s="90"/>
      <c r="T268" s="90"/>
      <c r="U268" s="91"/>
      <c r="V268" s="92"/>
      <c r="W268" s="87"/>
      <c r="X268" s="90"/>
      <c r="Y268" s="90"/>
      <c r="Z268" s="90"/>
      <c r="AA268" s="92"/>
      <c r="AB268" s="156"/>
    </row>
    <row r="269" spans="1:28" ht="21.75" customHeight="1" thickBot="1" x14ac:dyDescent="0.25">
      <c r="A269" s="266" t="s">
        <v>117</v>
      </c>
      <c r="B269" s="255"/>
      <c r="C269" s="259"/>
      <c r="D269" s="90" t="s">
        <v>100</v>
      </c>
      <c r="E269" s="90"/>
      <c r="F269" s="91"/>
      <c r="G269" s="92" t="s">
        <v>100</v>
      </c>
      <c r="H269" s="87"/>
      <c r="I269" s="90"/>
      <c r="J269" s="90"/>
      <c r="K269" s="90"/>
      <c r="L269" s="92"/>
      <c r="N269" s="104"/>
      <c r="O269" s="86"/>
      <c r="P269" s="266" t="s">
        <v>117</v>
      </c>
      <c r="Q269" s="255"/>
      <c r="R269" s="259"/>
      <c r="S269" s="90" t="s">
        <v>100</v>
      </c>
      <c r="T269" s="90"/>
      <c r="U269" s="91"/>
      <c r="V269" s="92" t="s">
        <v>100</v>
      </c>
      <c r="W269" s="87"/>
      <c r="X269" s="90"/>
      <c r="Y269" s="90"/>
      <c r="Z269" s="90"/>
      <c r="AA269" s="92"/>
      <c r="AB269" s="156"/>
    </row>
    <row r="270" spans="1:28" ht="18" customHeight="1" thickBot="1" x14ac:dyDescent="0.3">
      <c r="A270" s="82" t="s">
        <v>90</v>
      </c>
      <c r="B270" s="83"/>
      <c r="C270" s="83"/>
      <c r="D270" s="84" t="str">
        <f>D263</f>
        <v>L2</v>
      </c>
      <c r="E270" s="84" t="s">
        <v>91</v>
      </c>
      <c r="F270" s="83"/>
      <c r="G270" s="254"/>
      <c r="H270" s="255"/>
      <c r="I270" s="255"/>
      <c r="J270" s="255"/>
      <c r="K270" s="255"/>
      <c r="L270" s="256"/>
      <c r="M270" s="156" t="s">
        <v>138</v>
      </c>
      <c r="N270" s="104"/>
      <c r="O270" s="86"/>
      <c r="P270" s="82" t="s">
        <v>90</v>
      </c>
      <c r="Q270" s="83"/>
      <c r="R270" s="83"/>
      <c r="S270" s="84" t="str">
        <f>S263</f>
        <v>L1</v>
      </c>
      <c r="T270" s="84" t="s">
        <v>91</v>
      </c>
      <c r="U270" s="83"/>
      <c r="V270" s="254"/>
      <c r="W270" s="254"/>
      <c r="X270" s="254"/>
      <c r="Y270" s="254"/>
      <c r="Z270" s="254"/>
      <c r="AA270" s="257"/>
      <c r="AB270" s="156" t="s">
        <v>138</v>
      </c>
    </row>
    <row r="271" spans="1:28" ht="21.75" customHeight="1" x14ac:dyDescent="0.2">
      <c r="A271" s="70" t="s">
        <v>112</v>
      </c>
      <c r="B271" s="71">
        <f>VLOOKUP(D263,'Tischplan_16er_1.-5.'!$4:$100,34)</f>
        <v>9</v>
      </c>
      <c r="C271" s="71">
        <f>VLOOKUP(D263,'Tischplan_16er_1.-5.'!$4:$100,35)</f>
        <v>3</v>
      </c>
      <c r="D271" s="95"/>
      <c r="E271" s="95"/>
      <c r="F271" s="96"/>
      <c r="G271" s="97"/>
      <c r="H271" s="98"/>
      <c r="I271" s="95"/>
      <c r="J271" s="95"/>
      <c r="K271" s="95"/>
      <c r="L271" s="97"/>
      <c r="M271" s="157"/>
      <c r="N271" s="104"/>
      <c r="O271" s="86"/>
      <c r="P271" s="70" t="s">
        <v>112</v>
      </c>
      <c r="Q271" s="71">
        <f>VLOOKUP(S263,'Tischplan_16er_1.-5.'!$4:$100,34)</f>
        <v>10</v>
      </c>
      <c r="R271" s="71">
        <f>VLOOKUP(S263,'Tischplan_16er_1.-5.'!$4:$100,35)</f>
        <v>3</v>
      </c>
      <c r="S271" s="95"/>
      <c r="T271" s="95"/>
      <c r="U271" s="96"/>
      <c r="V271" s="97"/>
      <c r="W271" s="98"/>
      <c r="X271" s="95"/>
      <c r="Y271" s="95"/>
      <c r="Z271" s="95"/>
      <c r="AA271" s="97"/>
      <c r="AB271" s="157"/>
    </row>
    <row r="272" spans="1:28" ht="21.75" customHeight="1" thickBot="1" x14ac:dyDescent="0.25">
      <c r="A272" s="72" t="s">
        <v>113</v>
      </c>
      <c r="B272" s="73">
        <f>VLOOKUP(D263,'Tischplan_16er_1.-5.'!$4:$100,36)</f>
        <v>12</v>
      </c>
      <c r="C272" s="73">
        <f>VLOOKUP(D263,'Tischplan_16er_1.-5.'!$4:$100,37)</f>
        <v>4</v>
      </c>
      <c r="D272" s="99"/>
      <c r="E272" s="99"/>
      <c r="F272" s="100"/>
      <c r="G272" s="101"/>
      <c r="H272" s="102"/>
      <c r="I272" s="99"/>
      <c r="J272" s="99"/>
      <c r="K272" s="99"/>
      <c r="L272" s="101"/>
      <c r="M272" s="157"/>
      <c r="N272" s="104"/>
      <c r="O272" s="86"/>
      <c r="P272" s="72" t="s">
        <v>113</v>
      </c>
      <c r="Q272" s="73">
        <f>VLOOKUP(S263,'Tischplan_16er_1.-5.'!$4:$100,36)</f>
        <v>11</v>
      </c>
      <c r="R272" s="73">
        <f>VLOOKUP(S263,'Tischplan_16er_1.-5.'!$4:$100,37)</f>
        <v>4</v>
      </c>
      <c r="S272" s="99"/>
      <c r="T272" s="99"/>
      <c r="U272" s="100"/>
      <c r="V272" s="101"/>
      <c r="W272" s="102"/>
      <c r="X272" s="99"/>
      <c r="Y272" s="99"/>
      <c r="Z272" s="99"/>
      <c r="AA272" s="101"/>
      <c r="AB272" s="157"/>
    </row>
    <row r="273" spans="1:28" ht="21.75" customHeight="1" thickBot="1" x14ac:dyDescent="0.25">
      <c r="A273" s="103" t="s">
        <v>118</v>
      </c>
      <c r="B273" s="90"/>
      <c r="C273" s="90"/>
      <c r="D273" s="90"/>
      <c r="E273" s="90"/>
      <c r="F273" s="91"/>
      <c r="G273" s="92"/>
      <c r="H273" s="87"/>
      <c r="I273" s="90"/>
      <c r="J273" s="90"/>
      <c r="K273" s="90"/>
      <c r="L273" s="92"/>
      <c r="N273" s="104"/>
      <c r="O273" s="86"/>
      <c r="P273" s="103" t="s">
        <v>118</v>
      </c>
      <c r="Q273" s="90"/>
      <c r="R273" s="90"/>
      <c r="S273" s="90"/>
      <c r="T273" s="90"/>
      <c r="U273" s="91"/>
      <c r="V273" s="92"/>
      <c r="W273" s="87"/>
      <c r="X273" s="90"/>
      <c r="Y273" s="90"/>
      <c r="Z273" s="90"/>
      <c r="AA273" s="92"/>
      <c r="AB273" s="156"/>
    </row>
    <row r="274" spans="1:28" ht="21.75" customHeight="1" thickBot="1" x14ac:dyDescent="0.3">
      <c r="A274" s="105" t="s">
        <v>114</v>
      </c>
      <c r="B274" s="90"/>
      <c r="C274" s="90"/>
      <c r="D274" s="90"/>
      <c r="E274" s="90"/>
      <c r="F274" s="90"/>
      <c r="G274" s="92"/>
      <c r="H274" s="87"/>
      <c r="I274" s="90"/>
      <c r="J274" s="90"/>
      <c r="K274" s="90"/>
      <c r="L274" s="92"/>
      <c r="M274" s="161"/>
      <c r="N274" s="107"/>
      <c r="O274" s="106"/>
      <c r="P274" s="105" t="s">
        <v>114</v>
      </c>
      <c r="Q274" s="90"/>
      <c r="R274" s="90"/>
      <c r="S274" s="90"/>
      <c r="T274" s="90"/>
      <c r="U274" s="90"/>
      <c r="V274" s="92"/>
      <c r="W274" s="87"/>
      <c r="X274" s="90"/>
      <c r="Y274" s="90"/>
      <c r="Z274" s="90"/>
      <c r="AA274" s="92"/>
      <c r="AB274" s="161"/>
    </row>
    <row r="275" spans="1:28" ht="15.75" customHeight="1" x14ac:dyDescent="0.2">
      <c r="A275" s="74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N275" s="104"/>
      <c r="O275" s="76"/>
      <c r="P275" s="74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</row>
    <row r="276" spans="1:28" ht="15" customHeight="1" x14ac:dyDescent="0.2">
      <c r="A276" s="77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N276" s="104"/>
      <c r="O276" s="79"/>
      <c r="P276" s="77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</row>
    <row r="277" spans="1:28" ht="24" customHeight="1" thickBot="1" x14ac:dyDescent="0.25">
      <c r="A277" s="81"/>
      <c r="B277" s="267" t="str">
        <f>$B$1</f>
        <v xml:space="preserve">  2-Serien Liga</v>
      </c>
      <c r="C277" s="267"/>
      <c r="D277" s="267"/>
      <c r="E277" s="267"/>
      <c r="F277" s="267"/>
      <c r="G277" s="267"/>
      <c r="H277" s="267"/>
      <c r="I277" s="267"/>
      <c r="J277" s="268">
        <f>$J$1</f>
        <v>2023</v>
      </c>
      <c r="K277" s="268"/>
      <c r="L277" s="268"/>
      <c r="M277" s="160">
        <f>M262</f>
        <v>0</v>
      </c>
      <c r="N277" s="80" t="str">
        <f>N262</f>
        <v>L</v>
      </c>
      <c r="O277" s="69">
        <f>O262+2</f>
        <v>4</v>
      </c>
      <c r="P277" s="81"/>
      <c r="Q277" s="267" t="str">
        <f>$B$1</f>
        <v xml:space="preserve">  2-Serien Liga</v>
      </c>
      <c r="R277" s="267"/>
      <c r="S277" s="267"/>
      <c r="T277" s="267"/>
      <c r="U277" s="267"/>
      <c r="V277" s="267"/>
      <c r="W277" s="267"/>
      <c r="X277" s="267"/>
      <c r="Y277" s="268">
        <f>$J$1</f>
        <v>2023</v>
      </c>
      <c r="Z277" s="268"/>
      <c r="AA277" s="268"/>
    </row>
    <row r="278" spans="1:28" ht="18" customHeight="1" thickBot="1" x14ac:dyDescent="0.3">
      <c r="A278" s="82" t="s">
        <v>90</v>
      </c>
      <c r="B278" s="83"/>
      <c r="C278" s="83"/>
      <c r="D278" s="84" t="str">
        <f>N277&amp;O277</f>
        <v>L4</v>
      </c>
      <c r="E278" s="84" t="s">
        <v>91</v>
      </c>
      <c r="F278" s="83"/>
      <c r="G278" s="254"/>
      <c r="H278" s="255"/>
      <c r="I278" s="255"/>
      <c r="J278" s="255"/>
      <c r="K278" s="255"/>
      <c r="L278" s="256"/>
      <c r="N278" s="85"/>
      <c r="O278" s="86"/>
      <c r="P278" s="82" t="s">
        <v>90</v>
      </c>
      <c r="Q278" s="83"/>
      <c r="R278" s="83"/>
      <c r="S278" s="84" t="str">
        <f>N277&amp;O277-1</f>
        <v>L3</v>
      </c>
      <c r="T278" s="84" t="s">
        <v>91</v>
      </c>
      <c r="U278" s="83"/>
      <c r="V278" s="254"/>
      <c r="W278" s="254"/>
      <c r="X278" s="254"/>
      <c r="Y278" s="254"/>
      <c r="Z278" s="254"/>
      <c r="AA278" s="257"/>
      <c r="AB278" s="156"/>
    </row>
    <row r="279" spans="1:28" ht="18" customHeight="1" thickBot="1" x14ac:dyDescent="0.25">
      <c r="A279" s="87" t="s">
        <v>92</v>
      </c>
      <c r="B279" s="88" t="s">
        <v>93</v>
      </c>
      <c r="C279" s="88" t="s">
        <v>23</v>
      </c>
      <c r="D279" s="88" t="s">
        <v>94</v>
      </c>
      <c r="E279" s="88" t="s">
        <v>95</v>
      </c>
      <c r="F279" s="88" t="s">
        <v>96</v>
      </c>
      <c r="G279" s="89" t="s">
        <v>97</v>
      </c>
      <c r="H279" s="263" t="s">
        <v>98</v>
      </c>
      <c r="I279" s="264"/>
      <c r="J279" s="264"/>
      <c r="K279" s="264"/>
      <c r="L279" s="265"/>
      <c r="N279" s="85"/>
      <c r="O279" s="86"/>
      <c r="P279" s="87" t="s">
        <v>92</v>
      </c>
      <c r="Q279" s="88" t="s">
        <v>93</v>
      </c>
      <c r="R279" s="88" t="s">
        <v>23</v>
      </c>
      <c r="S279" s="88" t="s">
        <v>94</v>
      </c>
      <c r="T279" s="88" t="s">
        <v>95</v>
      </c>
      <c r="U279" s="88" t="s">
        <v>96</v>
      </c>
      <c r="V279" s="89" t="s">
        <v>97</v>
      </c>
      <c r="W279" s="263" t="s">
        <v>98</v>
      </c>
      <c r="X279" s="264"/>
      <c r="Y279" s="264"/>
      <c r="Z279" s="264"/>
      <c r="AA279" s="265"/>
      <c r="AB279" s="156"/>
    </row>
    <row r="280" spans="1:28" ht="21.75" customHeight="1" thickBot="1" x14ac:dyDescent="0.25">
      <c r="A280" s="266" t="s">
        <v>115</v>
      </c>
      <c r="B280" s="255"/>
      <c r="C280" s="259"/>
      <c r="D280" s="90" t="s">
        <v>100</v>
      </c>
      <c r="E280" s="90"/>
      <c r="F280" s="91"/>
      <c r="G280" s="92" t="s">
        <v>100</v>
      </c>
      <c r="H280" s="87"/>
      <c r="I280" s="90"/>
      <c r="J280" s="90"/>
      <c r="K280" s="90"/>
      <c r="L280" s="92"/>
      <c r="M280" s="156" t="s">
        <v>138</v>
      </c>
      <c r="N280" s="93"/>
      <c r="O280" s="94"/>
      <c r="P280" s="266" t="s">
        <v>115</v>
      </c>
      <c r="Q280" s="255"/>
      <c r="R280" s="259"/>
      <c r="S280" s="90" t="s">
        <v>100</v>
      </c>
      <c r="T280" s="90"/>
      <c r="U280" s="91"/>
      <c r="V280" s="92" t="s">
        <v>100</v>
      </c>
      <c r="W280" s="87"/>
      <c r="X280" s="90"/>
      <c r="Y280" s="90"/>
      <c r="Z280" s="90"/>
      <c r="AA280" s="92"/>
      <c r="AB280" s="156" t="s">
        <v>138</v>
      </c>
    </row>
    <row r="281" spans="1:28" ht="21.75" customHeight="1" x14ac:dyDescent="0.2">
      <c r="A281" s="70" t="s">
        <v>110</v>
      </c>
      <c r="B281" s="71">
        <f>VLOOKUP(D278,'Tischplan_16er_1.-5.'!$4:$100,26)</f>
        <v>9</v>
      </c>
      <c r="C281" s="71">
        <f>VLOOKUP(D278,'Tischplan_16er_1.-5.'!$4:$100,27)</f>
        <v>2</v>
      </c>
      <c r="D281" s="95"/>
      <c r="E281" s="95"/>
      <c r="F281" s="96"/>
      <c r="G281" s="97"/>
      <c r="H281" s="98"/>
      <c r="I281" s="95"/>
      <c r="J281" s="95"/>
      <c r="K281" s="95"/>
      <c r="L281" s="97"/>
      <c r="M281" s="157"/>
      <c r="N281" s="93"/>
      <c r="O281" s="94"/>
      <c r="P281" s="70" t="s">
        <v>110</v>
      </c>
      <c r="Q281" s="71">
        <f>VLOOKUP(S278,'Tischplan_16er_1.-5.'!$4:$100,26)</f>
        <v>10</v>
      </c>
      <c r="R281" s="71">
        <f>VLOOKUP(S278,'Tischplan_16er_1.-5.'!$4:$100,27)</f>
        <v>2</v>
      </c>
      <c r="S281" s="95"/>
      <c r="T281" s="95"/>
      <c r="U281" s="96"/>
      <c r="V281" s="97"/>
      <c r="W281" s="98"/>
      <c r="X281" s="95"/>
      <c r="Y281" s="95"/>
      <c r="Z281" s="95"/>
      <c r="AA281" s="97"/>
      <c r="AB281" s="157"/>
    </row>
    <row r="282" spans="1:28" ht="21.75" customHeight="1" thickBot="1" x14ac:dyDescent="0.25">
      <c r="A282" s="72" t="s">
        <v>111</v>
      </c>
      <c r="B282" s="73">
        <f>VLOOKUP(D278,'Tischplan_16er_1.-5.'!$4:$100,28)</f>
        <v>11</v>
      </c>
      <c r="C282" s="73">
        <f>VLOOKUP(D278,'Tischplan_16er_1.-5.'!$4:$100,29)</f>
        <v>1</v>
      </c>
      <c r="D282" s="99"/>
      <c r="E282" s="99"/>
      <c r="F282" s="100"/>
      <c r="G282" s="101"/>
      <c r="H282" s="102"/>
      <c r="I282" s="99"/>
      <c r="J282" s="99"/>
      <c r="K282" s="99"/>
      <c r="L282" s="101"/>
      <c r="M282" s="157"/>
      <c r="N282" s="93"/>
      <c r="O282" s="94"/>
      <c r="P282" s="72" t="s">
        <v>111</v>
      </c>
      <c r="Q282" s="73">
        <f>VLOOKUP(S278,'Tischplan_16er_1.-5.'!$4:$100,28)</f>
        <v>12</v>
      </c>
      <c r="R282" s="73">
        <f>VLOOKUP(S278,'Tischplan_16er_1.-5.'!$4:$100,29)</f>
        <v>1</v>
      </c>
      <c r="S282" s="99"/>
      <c r="T282" s="99"/>
      <c r="U282" s="100"/>
      <c r="V282" s="101"/>
      <c r="W282" s="102"/>
      <c r="X282" s="99"/>
      <c r="Y282" s="99"/>
      <c r="Z282" s="99"/>
      <c r="AA282" s="101"/>
      <c r="AB282" s="157"/>
    </row>
    <row r="283" spans="1:28" ht="21.75" customHeight="1" thickBot="1" x14ac:dyDescent="0.25">
      <c r="A283" s="103" t="s">
        <v>116</v>
      </c>
      <c r="B283" s="90"/>
      <c r="C283" s="90"/>
      <c r="D283" s="90"/>
      <c r="E283" s="90"/>
      <c r="F283" s="91"/>
      <c r="G283" s="92"/>
      <c r="H283" s="87"/>
      <c r="I283" s="90"/>
      <c r="J283" s="90"/>
      <c r="K283" s="90"/>
      <c r="L283" s="92"/>
      <c r="N283" s="104"/>
      <c r="O283" s="86"/>
      <c r="P283" s="103" t="s">
        <v>116</v>
      </c>
      <c r="Q283" s="90"/>
      <c r="R283" s="90"/>
      <c r="S283" s="90"/>
      <c r="T283" s="90"/>
      <c r="U283" s="91"/>
      <c r="V283" s="92"/>
      <c r="W283" s="87"/>
      <c r="X283" s="90"/>
      <c r="Y283" s="90"/>
      <c r="Z283" s="90"/>
      <c r="AA283" s="92"/>
      <c r="AB283" s="156"/>
    </row>
    <row r="284" spans="1:28" ht="21.75" customHeight="1" thickBot="1" x14ac:dyDescent="0.25">
      <c r="A284" s="266" t="s">
        <v>117</v>
      </c>
      <c r="B284" s="255"/>
      <c r="C284" s="259"/>
      <c r="D284" s="90" t="s">
        <v>100</v>
      </c>
      <c r="E284" s="90"/>
      <c r="F284" s="91"/>
      <c r="G284" s="92" t="s">
        <v>100</v>
      </c>
      <c r="H284" s="87"/>
      <c r="I284" s="90"/>
      <c r="J284" s="90"/>
      <c r="K284" s="90"/>
      <c r="L284" s="92"/>
      <c r="N284" s="104"/>
      <c r="O284" s="86"/>
      <c r="P284" s="266" t="s">
        <v>117</v>
      </c>
      <c r="Q284" s="255"/>
      <c r="R284" s="259"/>
      <c r="S284" s="90" t="s">
        <v>100</v>
      </c>
      <c r="T284" s="90"/>
      <c r="U284" s="91"/>
      <c r="V284" s="92" t="s">
        <v>100</v>
      </c>
      <c r="W284" s="87"/>
      <c r="X284" s="90"/>
      <c r="Y284" s="90"/>
      <c r="Z284" s="90"/>
      <c r="AA284" s="92"/>
      <c r="AB284" s="156"/>
    </row>
    <row r="285" spans="1:28" ht="18" customHeight="1" thickBot="1" x14ac:dyDescent="0.3">
      <c r="A285" s="82" t="s">
        <v>90</v>
      </c>
      <c r="B285" s="83"/>
      <c r="C285" s="83"/>
      <c r="D285" s="84" t="str">
        <f>D278</f>
        <v>L4</v>
      </c>
      <c r="E285" s="84" t="s">
        <v>91</v>
      </c>
      <c r="F285" s="83"/>
      <c r="G285" s="254"/>
      <c r="H285" s="255"/>
      <c r="I285" s="255"/>
      <c r="J285" s="255"/>
      <c r="K285" s="255"/>
      <c r="L285" s="256"/>
      <c r="M285" s="156" t="s">
        <v>138</v>
      </c>
      <c r="N285" s="104"/>
      <c r="O285" s="86"/>
      <c r="P285" s="82" t="s">
        <v>90</v>
      </c>
      <c r="Q285" s="83"/>
      <c r="R285" s="83"/>
      <c r="S285" s="84" t="str">
        <f>S278</f>
        <v>L3</v>
      </c>
      <c r="T285" s="84" t="s">
        <v>91</v>
      </c>
      <c r="U285" s="83"/>
      <c r="V285" s="254"/>
      <c r="W285" s="254"/>
      <c r="X285" s="254"/>
      <c r="Y285" s="254"/>
      <c r="Z285" s="254"/>
      <c r="AA285" s="257"/>
      <c r="AB285" s="156" t="s">
        <v>138</v>
      </c>
    </row>
    <row r="286" spans="1:28" ht="21.75" customHeight="1" x14ac:dyDescent="0.2">
      <c r="A286" s="70" t="s">
        <v>112</v>
      </c>
      <c r="B286" s="71">
        <f>VLOOKUP(D278,'Tischplan_16er_1.-5.'!$4:$100,34)</f>
        <v>11</v>
      </c>
      <c r="C286" s="71">
        <f>VLOOKUP(D278,'Tischplan_16er_1.-5.'!$4:$100,35)</f>
        <v>3</v>
      </c>
      <c r="D286" s="95"/>
      <c r="E286" s="95"/>
      <c r="F286" s="96"/>
      <c r="G286" s="97"/>
      <c r="H286" s="98"/>
      <c r="I286" s="95"/>
      <c r="J286" s="95"/>
      <c r="K286" s="95"/>
      <c r="L286" s="97"/>
      <c r="M286" s="157"/>
      <c r="N286" s="104"/>
      <c r="O286" s="86"/>
      <c r="P286" s="70" t="s">
        <v>112</v>
      </c>
      <c r="Q286" s="71">
        <f>VLOOKUP(S278,'Tischplan_16er_1.-5.'!$4:$100,34)</f>
        <v>12</v>
      </c>
      <c r="R286" s="71">
        <f>VLOOKUP(S278,'Tischplan_16er_1.-5.'!$4:$100,35)</f>
        <v>3</v>
      </c>
      <c r="S286" s="95"/>
      <c r="T286" s="95"/>
      <c r="U286" s="96"/>
      <c r="V286" s="97"/>
      <c r="W286" s="98"/>
      <c r="X286" s="95"/>
      <c r="Y286" s="95"/>
      <c r="Z286" s="95"/>
      <c r="AA286" s="97"/>
      <c r="AB286" s="157"/>
    </row>
    <row r="287" spans="1:28" ht="21.75" customHeight="1" thickBot="1" x14ac:dyDescent="0.25">
      <c r="A287" s="72" t="s">
        <v>113</v>
      </c>
      <c r="B287" s="73">
        <f>VLOOKUP(D278,'Tischplan_16er_1.-5.'!$4:$100,36)</f>
        <v>10</v>
      </c>
      <c r="C287" s="73">
        <f>VLOOKUP(D278,'Tischplan_16er_1.-5.'!$4:$100,37)</f>
        <v>4</v>
      </c>
      <c r="D287" s="99"/>
      <c r="E287" s="99"/>
      <c r="F287" s="100"/>
      <c r="G287" s="101"/>
      <c r="H287" s="102"/>
      <c r="I287" s="99"/>
      <c r="J287" s="99"/>
      <c r="K287" s="99"/>
      <c r="L287" s="101"/>
      <c r="M287" s="157"/>
      <c r="N287" s="104"/>
      <c r="O287" s="86"/>
      <c r="P287" s="72" t="s">
        <v>113</v>
      </c>
      <c r="Q287" s="73">
        <f>VLOOKUP(S278,'Tischplan_16er_1.-5.'!$4:$100,36)</f>
        <v>9</v>
      </c>
      <c r="R287" s="73">
        <f>VLOOKUP(S278,'Tischplan_16er_1.-5.'!$4:$100,37)</f>
        <v>4</v>
      </c>
      <c r="S287" s="99"/>
      <c r="T287" s="99"/>
      <c r="U287" s="100"/>
      <c r="V287" s="101"/>
      <c r="W287" s="102"/>
      <c r="X287" s="99"/>
      <c r="Y287" s="99"/>
      <c r="Z287" s="99"/>
      <c r="AA287" s="101"/>
      <c r="AB287" s="157"/>
    </row>
    <row r="288" spans="1:28" ht="21.75" customHeight="1" thickBot="1" x14ac:dyDescent="0.25">
      <c r="A288" s="103" t="s">
        <v>118</v>
      </c>
      <c r="B288" s="90"/>
      <c r="C288" s="90"/>
      <c r="D288" s="90"/>
      <c r="E288" s="90"/>
      <c r="F288" s="91"/>
      <c r="G288" s="92"/>
      <c r="H288" s="87"/>
      <c r="I288" s="90"/>
      <c r="J288" s="90"/>
      <c r="K288" s="90"/>
      <c r="L288" s="92"/>
      <c r="N288" s="104"/>
      <c r="O288" s="86"/>
      <c r="P288" s="103" t="s">
        <v>118</v>
      </c>
      <c r="Q288" s="90"/>
      <c r="R288" s="90"/>
      <c r="S288" s="90"/>
      <c r="T288" s="90"/>
      <c r="U288" s="91"/>
      <c r="V288" s="92"/>
      <c r="W288" s="87"/>
      <c r="X288" s="90"/>
      <c r="Y288" s="90"/>
      <c r="Z288" s="90"/>
      <c r="AA288" s="92"/>
      <c r="AB288" s="156"/>
    </row>
    <row r="289" spans="1:28" ht="21.75" customHeight="1" thickBot="1" x14ac:dyDescent="0.3">
      <c r="A289" s="105" t="s">
        <v>114</v>
      </c>
      <c r="B289" s="90"/>
      <c r="C289" s="90"/>
      <c r="D289" s="90"/>
      <c r="E289" s="90"/>
      <c r="F289" s="90"/>
      <c r="G289" s="92"/>
      <c r="H289" s="87"/>
      <c r="I289" s="90"/>
      <c r="J289" s="90"/>
      <c r="K289" s="90"/>
      <c r="L289" s="92"/>
      <c r="M289" s="161"/>
      <c r="N289" s="107"/>
      <c r="O289" s="108"/>
      <c r="P289" s="105" t="s">
        <v>114</v>
      </c>
      <c r="Q289" s="90"/>
      <c r="R289" s="90"/>
      <c r="S289" s="90"/>
      <c r="T289" s="90"/>
      <c r="U289" s="90"/>
      <c r="V289" s="92"/>
      <c r="W289" s="87"/>
      <c r="X289" s="90"/>
      <c r="Y289" s="90"/>
      <c r="Z289" s="90"/>
      <c r="AA289" s="92"/>
      <c r="AB289" s="161"/>
    </row>
    <row r="290" spans="1:28" ht="3" customHeight="1" x14ac:dyDescent="0.2"/>
    <row r="291" spans="1:28" ht="24" customHeight="1" thickBot="1" x14ac:dyDescent="0.25">
      <c r="A291" s="81"/>
      <c r="B291" s="267" t="str">
        <f>$B$1</f>
        <v xml:space="preserve">  2-Serien Liga</v>
      </c>
      <c r="C291" s="267"/>
      <c r="D291" s="267"/>
      <c r="E291" s="267"/>
      <c r="F291" s="267"/>
      <c r="G291" s="267"/>
      <c r="H291" s="267"/>
      <c r="I291" s="267"/>
      <c r="J291" s="268">
        <f>$J$1</f>
        <v>2023</v>
      </c>
      <c r="K291" s="268"/>
      <c r="L291" s="268"/>
      <c r="M291" s="160">
        <f>VORNE_10S!L331</f>
        <v>0</v>
      </c>
      <c r="N291" s="80" t="str">
        <f>VORNE_10S!M331</f>
        <v>M</v>
      </c>
      <c r="O291" s="69">
        <f>VORNE_10S!O331</f>
        <v>2</v>
      </c>
      <c r="P291" s="81"/>
      <c r="Q291" s="267" t="str">
        <f>$B$1</f>
        <v xml:space="preserve">  2-Serien Liga</v>
      </c>
      <c r="R291" s="267"/>
      <c r="S291" s="267"/>
      <c r="T291" s="267"/>
      <c r="U291" s="267"/>
      <c r="V291" s="267"/>
      <c r="W291" s="267"/>
      <c r="X291" s="267"/>
      <c r="Y291" s="268">
        <f>$J$1</f>
        <v>2023</v>
      </c>
      <c r="Z291" s="268"/>
      <c r="AA291" s="268"/>
    </row>
    <row r="292" spans="1:28" ht="18" customHeight="1" thickBot="1" x14ac:dyDescent="0.3">
      <c r="A292" s="82" t="s">
        <v>90</v>
      </c>
      <c r="B292" s="83"/>
      <c r="C292" s="83"/>
      <c r="D292" s="84" t="str">
        <f>N291&amp;O291</f>
        <v>M2</v>
      </c>
      <c r="E292" s="84" t="s">
        <v>91</v>
      </c>
      <c r="F292" s="83"/>
      <c r="G292" s="254"/>
      <c r="H292" s="254"/>
      <c r="I292" s="254"/>
      <c r="J292" s="254"/>
      <c r="K292" s="254"/>
      <c r="L292" s="257"/>
      <c r="N292" s="85"/>
      <c r="O292" s="86"/>
      <c r="P292" s="82" t="s">
        <v>90</v>
      </c>
      <c r="Q292" s="83"/>
      <c r="R292" s="83"/>
      <c r="S292" s="84" t="str">
        <f>N291&amp;O291-1</f>
        <v>M1</v>
      </c>
      <c r="T292" s="84" t="s">
        <v>91</v>
      </c>
      <c r="U292" s="83"/>
      <c r="V292" s="254"/>
      <c r="W292" s="254"/>
      <c r="X292" s="254"/>
      <c r="Y292" s="254"/>
      <c r="Z292" s="254"/>
      <c r="AA292" s="257"/>
      <c r="AB292" s="156"/>
    </row>
    <row r="293" spans="1:28" ht="18" customHeight="1" thickBot="1" x14ac:dyDescent="0.25">
      <c r="A293" s="87" t="s">
        <v>92</v>
      </c>
      <c r="B293" s="88" t="s">
        <v>93</v>
      </c>
      <c r="C293" s="88" t="s">
        <v>23</v>
      </c>
      <c r="D293" s="88" t="s">
        <v>94</v>
      </c>
      <c r="E293" s="88" t="s">
        <v>95</v>
      </c>
      <c r="F293" s="88" t="s">
        <v>96</v>
      </c>
      <c r="G293" s="89" t="s">
        <v>97</v>
      </c>
      <c r="H293" s="263" t="s">
        <v>98</v>
      </c>
      <c r="I293" s="264"/>
      <c r="J293" s="264"/>
      <c r="K293" s="264"/>
      <c r="L293" s="265"/>
      <c r="N293" s="85"/>
      <c r="O293" s="86"/>
      <c r="P293" s="87" t="s">
        <v>92</v>
      </c>
      <c r="Q293" s="88" t="s">
        <v>93</v>
      </c>
      <c r="R293" s="88" t="s">
        <v>23</v>
      </c>
      <c r="S293" s="88" t="s">
        <v>94</v>
      </c>
      <c r="T293" s="88" t="s">
        <v>95</v>
      </c>
      <c r="U293" s="88" t="s">
        <v>96</v>
      </c>
      <c r="V293" s="89" t="s">
        <v>97</v>
      </c>
      <c r="W293" s="263" t="s">
        <v>98</v>
      </c>
      <c r="X293" s="264"/>
      <c r="Y293" s="264"/>
      <c r="Z293" s="264"/>
      <c r="AA293" s="265"/>
      <c r="AB293" s="156"/>
    </row>
    <row r="294" spans="1:28" ht="21.75" customHeight="1" thickBot="1" x14ac:dyDescent="0.25">
      <c r="A294" s="266" t="s">
        <v>115</v>
      </c>
      <c r="B294" s="255"/>
      <c r="C294" s="259"/>
      <c r="D294" s="90" t="s">
        <v>100</v>
      </c>
      <c r="E294" s="90"/>
      <c r="F294" s="91"/>
      <c r="G294" s="92" t="s">
        <v>100</v>
      </c>
      <c r="H294" s="87"/>
      <c r="I294" s="90"/>
      <c r="J294" s="90"/>
      <c r="K294" s="90"/>
      <c r="L294" s="92"/>
      <c r="M294" s="156" t="s">
        <v>138</v>
      </c>
      <c r="N294" s="93"/>
      <c r="O294" s="94"/>
      <c r="P294" s="266" t="s">
        <v>115</v>
      </c>
      <c r="Q294" s="255"/>
      <c r="R294" s="259"/>
      <c r="S294" s="90" t="s">
        <v>100</v>
      </c>
      <c r="T294" s="90"/>
      <c r="U294" s="91"/>
      <c r="V294" s="92" t="s">
        <v>100</v>
      </c>
      <c r="W294" s="87"/>
      <c r="X294" s="90"/>
      <c r="Y294" s="90"/>
      <c r="Z294" s="90"/>
      <c r="AA294" s="92"/>
      <c r="AB294" s="156" t="s">
        <v>138</v>
      </c>
    </row>
    <row r="295" spans="1:28" ht="21.75" customHeight="1" x14ac:dyDescent="0.2">
      <c r="A295" s="70" t="s">
        <v>110</v>
      </c>
      <c r="B295" s="71">
        <f>VLOOKUP(D292,'Tischplan_16er_1.-5.'!$4:$100,26)</f>
        <v>7</v>
      </c>
      <c r="C295" s="71">
        <f>VLOOKUP(D292,'Tischplan_16er_1.-5.'!$4:$100,27)</f>
        <v>2</v>
      </c>
      <c r="D295" s="95"/>
      <c r="E295" s="95"/>
      <c r="F295" s="96"/>
      <c r="G295" s="97"/>
      <c r="H295" s="98"/>
      <c r="I295" s="95"/>
      <c r="J295" s="95"/>
      <c r="K295" s="95"/>
      <c r="L295" s="97"/>
      <c r="M295" s="157"/>
      <c r="N295" s="93"/>
      <c r="O295" s="94"/>
      <c r="P295" s="70" t="s">
        <v>110</v>
      </c>
      <c r="Q295" s="71">
        <f>VLOOKUP(S292,'Tischplan_16er_1.-5.'!$4:476,26)</f>
        <v>8</v>
      </c>
      <c r="R295" s="71">
        <f>VLOOKUP(S292,'Tischplan_16er_1.-5.'!$4:476,27)</f>
        <v>2</v>
      </c>
      <c r="S295" s="95"/>
      <c r="T295" s="95"/>
      <c r="U295" s="96"/>
      <c r="V295" s="97"/>
      <c r="W295" s="98"/>
      <c r="X295" s="95"/>
      <c r="Y295" s="95"/>
      <c r="Z295" s="95"/>
      <c r="AA295" s="97"/>
      <c r="AB295" s="157"/>
    </row>
    <row r="296" spans="1:28" ht="21.75" customHeight="1" thickBot="1" x14ac:dyDescent="0.25">
      <c r="A296" s="72" t="s">
        <v>111</v>
      </c>
      <c r="B296" s="73">
        <f>VLOOKUP(D292,'Tischplan_16er_1.-5.'!$4:$100,28)</f>
        <v>5</v>
      </c>
      <c r="C296" s="73">
        <f>VLOOKUP(D292,'Tischplan_16er_1.-5.'!$4:$100,29)</f>
        <v>1</v>
      </c>
      <c r="D296" s="99"/>
      <c r="E296" s="99"/>
      <c r="F296" s="100"/>
      <c r="G296" s="101"/>
      <c r="H296" s="102"/>
      <c r="I296" s="99"/>
      <c r="J296" s="99"/>
      <c r="K296" s="99"/>
      <c r="L296" s="101"/>
      <c r="M296" s="157"/>
      <c r="N296" s="93"/>
      <c r="O296" s="94"/>
      <c r="P296" s="72" t="s">
        <v>111</v>
      </c>
      <c r="Q296" s="73">
        <f>VLOOKUP(S292,'Tischplan_16er_1.-5.'!$4:476,28)</f>
        <v>6</v>
      </c>
      <c r="R296" s="73">
        <f>VLOOKUP(S292,'Tischplan_16er_1.-5.'!$4:476,29)</f>
        <v>1</v>
      </c>
      <c r="S296" s="99"/>
      <c r="T296" s="99"/>
      <c r="U296" s="100"/>
      <c r="V296" s="101"/>
      <c r="W296" s="102"/>
      <c r="X296" s="99"/>
      <c r="Y296" s="99"/>
      <c r="Z296" s="99"/>
      <c r="AA296" s="101"/>
      <c r="AB296" s="157"/>
    </row>
    <row r="297" spans="1:28" ht="21.75" customHeight="1" thickBot="1" x14ac:dyDescent="0.25">
      <c r="A297" s="103" t="s">
        <v>116</v>
      </c>
      <c r="B297" s="90"/>
      <c r="C297" s="90"/>
      <c r="D297" s="90"/>
      <c r="E297" s="90"/>
      <c r="F297" s="91"/>
      <c r="G297" s="92"/>
      <c r="H297" s="87"/>
      <c r="I297" s="90"/>
      <c r="J297" s="90"/>
      <c r="K297" s="90"/>
      <c r="L297" s="92"/>
      <c r="N297" s="104"/>
      <c r="O297" s="86"/>
      <c r="P297" s="103" t="s">
        <v>116</v>
      </c>
      <c r="Q297" s="90"/>
      <c r="R297" s="90"/>
      <c r="S297" s="90"/>
      <c r="T297" s="90"/>
      <c r="U297" s="91"/>
      <c r="V297" s="92"/>
      <c r="W297" s="87"/>
      <c r="X297" s="90"/>
      <c r="Y297" s="90"/>
      <c r="Z297" s="90"/>
      <c r="AA297" s="92"/>
      <c r="AB297" s="156"/>
    </row>
    <row r="298" spans="1:28" ht="21.75" customHeight="1" thickBot="1" x14ac:dyDescent="0.25">
      <c r="A298" s="266" t="s">
        <v>117</v>
      </c>
      <c r="B298" s="255"/>
      <c r="C298" s="259"/>
      <c r="D298" s="90" t="s">
        <v>100</v>
      </c>
      <c r="E298" s="90"/>
      <c r="F298" s="91"/>
      <c r="G298" s="92" t="s">
        <v>100</v>
      </c>
      <c r="H298" s="87"/>
      <c r="I298" s="90"/>
      <c r="J298" s="90"/>
      <c r="K298" s="90"/>
      <c r="L298" s="92"/>
      <c r="N298" s="104"/>
      <c r="O298" s="86"/>
      <c r="P298" s="266" t="s">
        <v>117</v>
      </c>
      <c r="Q298" s="255"/>
      <c r="R298" s="259"/>
      <c r="S298" s="90" t="s">
        <v>100</v>
      </c>
      <c r="T298" s="90"/>
      <c r="U298" s="91"/>
      <c r="V298" s="92" t="s">
        <v>100</v>
      </c>
      <c r="W298" s="87"/>
      <c r="X298" s="90"/>
      <c r="Y298" s="90"/>
      <c r="Z298" s="90"/>
      <c r="AA298" s="92"/>
      <c r="AB298" s="156"/>
    </row>
    <row r="299" spans="1:28" ht="18" customHeight="1" thickBot="1" x14ac:dyDescent="0.3">
      <c r="A299" s="82" t="s">
        <v>90</v>
      </c>
      <c r="B299" s="83"/>
      <c r="C299" s="83"/>
      <c r="D299" s="84" t="str">
        <f>D292</f>
        <v>M2</v>
      </c>
      <c r="E299" s="84" t="s">
        <v>91</v>
      </c>
      <c r="F299" s="83"/>
      <c r="G299" s="254"/>
      <c r="H299" s="255"/>
      <c r="I299" s="255"/>
      <c r="J299" s="255"/>
      <c r="K299" s="255"/>
      <c r="L299" s="256"/>
      <c r="M299" s="156" t="s">
        <v>138</v>
      </c>
      <c r="N299" s="104"/>
      <c r="O299" s="86"/>
      <c r="P299" s="82" t="s">
        <v>90</v>
      </c>
      <c r="Q299" s="83"/>
      <c r="R299" s="83"/>
      <c r="S299" s="84" t="str">
        <f>S292</f>
        <v>M1</v>
      </c>
      <c r="T299" s="84" t="s">
        <v>91</v>
      </c>
      <c r="U299" s="83"/>
      <c r="V299" s="254"/>
      <c r="W299" s="254"/>
      <c r="X299" s="254"/>
      <c r="Y299" s="254"/>
      <c r="Z299" s="254"/>
      <c r="AA299" s="257"/>
      <c r="AB299" s="156" t="s">
        <v>138</v>
      </c>
    </row>
    <row r="300" spans="1:28" ht="21.75" customHeight="1" x14ac:dyDescent="0.2">
      <c r="A300" s="70" t="s">
        <v>112</v>
      </c>
      <c r="B300" s="71">
        <f>VLOOKUP(D292,'Tischplan_16er_1.-5.'!$4:$100,34)</f>
        <v>12</v>
      </c>
      <c r="C300" s="71">
        <f>VLOOKUP(D292,'Tischplan_16er_1.-5.'!$4:$100,35)</f>
        <v>4</v>
      </c>
      <c r="D300" s="95"/>
      <c r="E300" s="95"/>
      <c r="F300" s="96"/>
      <c r="G300" s="97"/>
      <c r="H300" s="98"/>
      <c r="I300" s="95"/>
      <c r="J300" s="95"/>
      <c r="K300" s="95"/>
      <c r="L300" s="97"/>
      <c r="M300" s="157"/>
      <c r="N300" s="104"/>
      <c r="O300" s="86"/>
      <c r="P300" s="70" t="s">
        <v>112</v>
      </c>
      <c r="Q300" s="71">
        <f>VLOOKUP(S292,'Tischplan_16er_1.-5.'!$4:$100,34)</f>
        <v>11</v>
      </c>
      <c r="R300" s="71">
        <f>VLOOKUP(S292,'Tischplan_16er_1.-5.'!$4:$100,35)</f>
        <v>4</v>
      </c>
      <c r="S300" s="95"/>
      <c r="T300" s="95"/>
      <c r="U300" s="96"/>
      <c r="V300" s="97"/>
      <c r="W300" s="98"/>
      <c r="X300" s="95"/>
      <c r="Y300" s="95"/>
      <c r="Z300" s="95"/>
      <c r="AA300" s="97"/>
      <c r="AB300" s="157"/>
    </row>
    <row r="301" spans="1:28" ht="21.75" customHeight="1" thickBot="1" x14ac:dyDescent="0.25">
      <c r="A301" s="72" t="s">
        <v>113</v>
      </c>
      <c r="B301" s="73">
        <f>VLOOKUP(D292,'Tischplan_16er_1.-5.'!$4:$100,36)</f>
        <v>11</v>
      </c>
      <c r="C301" s="73">
        <f>VLOOKUP(D292,'Tischplan_16er_1.-5.'!$4:$100,37)</f>
        <v>3</v>
      </c>
      <c r="D301" s="99"/>
      <c r="E301" s="99"/>
      <c r="F301" s="100"/>
      <c r="G301" s="101"/>
      <c r="H301" s="102"/>
      <c r="I301" s="99"/>
      <c r="J301" s="99"/>
      <c r="K301" s="99"/>
      <c r="L301" s="101"/>
      <c r="M301" s="157"/>
      <c r="N301" s="104"/>
      <c r="O301" s="86"/>
      <c r="P301" s="72" t="s">
        <v>113</v>
      </c>
      <c r="Q301" s="73">
        <f>VLOOKUP(S292,'Tischplan_16er_1.-5.'!$4:$100,36)</f>
        <v>12</v>
      </c>
      <c r="R301" s="73">
        <f>VLOOKUP(S292,'Tischplan_16er_1.-5.'!$4:$100,37)</f>
        <v>3</v>
      </c>
      <c r="S301" s="99"/>
      <c r="T301" s="99"/>
      <c r="U301" s="100"/>
      <c r="V301" s="101"/>
      <c r="W301" s="102"/>
      <c r="X301" s="99"/>
      <c r="Y301" s="99"/>
      <c r="Z301" s="99"/>
      <c r="AA301" s="101"/>
      <c r="AB301" s="157"/>
    </row>
    <row r="302" spans="1:28" ht="21.75" customHeight="1" thickBot="1" x14ac:dyDescent="0.25">
      <c r="A302" s="103" t="s">
        <v>118</v>
      </c>
      <c r="B302" s="90"/>
      <c r="C302" s="90"/>
      <c r="D302" s="90"/>
      <c r="E302" s="90"/>
      <c r="F302" s="91"/>
      <c r="G302" s="92"/>
      <c r="H302" s="87"/>
      <c r="I302" s="90"/>
      <c r="J302" s="90"/>
      <c r="K302" s="90"/>
      <c r="L302" s="92"/>
      <c r="N302" s="104"/>
      <c r="O302" s="86"/>
      <c r="P302" s="103" t="s">
        <v>118</v>
      </c>
      <c r="Q302" s="90"/>
      <c r="R302" s="90"/>
      <c r="S302" s="90"/>
      <c r="T302" s="90"/>
      <c r="U302" s="91"/>
      <c r="V302" s="92"/>
      <c r="W302" s="87"/>
      <c r="X302" s="90"/>
      <c r="Y302" s="90"/>
      <c r="Z302" s="90"/>
      <c r="AA302" s="92"/>
      <c r="AB302" s="156"/>
    </row>
    <row r="303" spans="1:28" ht="21.75" customHeight="1" thickBot="1" x14ac:dyDescent="0.3">
      <c r="A303" s="105" t="s">
        <v>114</v>
      </c>
      <c r="B303" s="90"/>
      <c r="C303" s="90"/>
      <c r="D303" s="90"/>
      <c r="E303" s="90"/>
      <c r="F303" s="90"/>
      <c r="G303" s="92"/>
      <c r="H303" s="87"/>
      <c r="I303" s="90"/>
      <c r="J303" s="90"/>
      <c r="K303" s="90"/>
      <c r="L303" s="92"/>
      <c r="M303" s="161"/>
      <c r="N303" s="107"/>
      <c r="O303" s="106"/>
      <c r="P303" s="105" t="s">
        <v>114</v>
      </c>
      <c r="Q303" s="90"/>
      <c r="R303" s="90"/>
      <c r="S303" s="90"/>
      <c r="T303" s="90"/>
      <c r="U303" s="90"/>
      <c r="V303" s="92"/>
      <c r="W303" s="87"/>
      <c r="X303" s="90"/>
      <c r="Y303" s="90"/>
      <c r="Z303" s="90"/>
      <c r="AA303" s="92"/>
      <c r="AB303" s="161"/>
    </row>
    <row r="304" spans="1:28" ht="15.75" customHeight="1" x14ac:dyDescent="0.2">
      <c r="A304" s="74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N304" s="104"/>
      <c r="O304" s="76"/>
      <c r="P304" s="74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</row>
    <row r="305" spans="1:28" ht="15" customHeight="1" x14ac:dyDescent="0.2">
      <c r="A305" s="77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N305" s="104"/>
      <c r="O305" s="79"/>
      <c r="P305" s="77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</row>
    <row r="306" spans="1:28" ht="24" customHeight="1" thickBot="1" x14ac:dyDescent="0.25">
      <c r="A306" s="81"/>
      <c r="B306" s="267" t="str">
        <f>$B$1</f>
        <v xml:space="preserve">  2-Serien Liga</v>
      </c>
      <c r="C306" s="267"/>
      <c r="D306" s="267"/>
      <c r="E306" s="267"/>
      <c r="F306" s="267"/>
      <c r="G306" s="267"/>
      <c r="H306" s="267"/>
      <c r="I306" s="267"/>
      <c r="J306" s="268">
        <f>$J$1</f>
        <v>2023</v>
      </c>
      <c r="K306" s="268"/>
      <c r="L306" s="268"/>
      <c r="M306" s="160">
        <f>M291</f>
        <v>0</v>
      </c>
      <c r="N306" s="80" t="str">
        <f>N291</f>
        <v>M</v>
      </c>
      <c r="O306" s="69">
        <f>O291+2</f>
        <v>4</v>
      </c>
      <c r="P306" s="81"/>
      <c r="Q306" s="267" t="str">
        <f>$B$1</f>
        <v xml:space="preserve">  2-Serien Liga</v>
      </c>
      <c r="R306" s="267"/>
      <c r="S306" s="267"/>
      <c r="T306" s="267"/>
      <c r="U306" s="267"/>
      <c r="V306" s="267"/>
      <c r="W306" s="267"/>
      <c r="X306" s="267"/>
      <c r="Y306" s="268">
        <f>$J$1</f>
        <v>2023</v>
      </c>
      <c r="Z306" s="268"/>
      <c r="AA306" s="268"/>
    </row>
    <row r="307" spans="1:28" ht="18" customHeight="1" thickBot="1" x14ac:dyDescent="0.3">
      <c r="A307" s="82" t="s">
        <v>90</v>
      </c>
      <c r="B307" s="83"/>
      <c r="C307" s="83"/>
      <c r="D307" s="84" t="str">
        <f>N306&amp;O306</f>
        <v>M4</v>
      </c>
      <c r="E307" s="84" t="s">
        <v>91</v>
      </c>
      <c r="F307" s="83"/>
      <c r="G307" s="254"/>
      <c r="H307" s="255"/>
      <c r="I307" s="255"/>
      <c r="J307" s="255"/>
      <c r="K307" s="255"/>
      <c r="L307" s="256"/>
      <c r="N307" s="85"/>
      <c r="O307" s="86"/>
      <c r="P307" s="82" t="s">
        <v>90</v>
      </c>
      <c r="Q307" s="83"/>
      <c r="R307" s="83"/>
      <c r="S307" s="84" t="str">
        <f>N306&amp;O306-1</f>
        <v>M3</v>
      </c>
      <c r="T307" s="84" t="s">
        <v>91</v>
      </c>
      <c r="U307" s="83"/>
      <c r="V307" s="254"/>
      <c r="W307" s="254"/>
      <c r="X307" s="254"/>
      <c r="Y307" s="254"/>
      <c r="Z307" s="254"/>
      <c r="AA307" s="257"/>
      <c r="AB307" s="156"/>
    </row>
    <row r="308" spans="1:28" ht="18" customHeight="1" thickBot="1" x14ac:dyDescent="0.25">
      <c r="A308" s="87" t="s">
        <v>92</v>
      </c>
      <c r="B308" s="88" t="s">
        <v>93</v>
      </c>
      <c r="C308" s="88" t="s">
        <v>23</v>
      </c>
      <c r="D308" s="88" t="s">
        <v>94</v>
      </c>
      <c r="E308" s="88" t="s">
        <v>95</v>
      </c>
      <c r="F308" s="88" t="s">
        <v>96</v>
      </c>
      <c r="G308" s="89" t="s">
        <v>97</v>
      </c>
      <c r="H308" s="263" t="s">
        <v>98</v>
      </c>
      <c r="I308" s="264"/>
      <c r="J308" s="264"/>
      <c r="K308" s="264"/>
      <c r="L308" s="265"/>
      <c r="N308" s="85"/>
      <c r="O308" s="86"/>
      <c r="P308" s="87" t="s">
        <v>92</v>
      </c>
      <c r="Q308" s="88" t="s">
        <v>93</v>
      </c>
      <c r="R308" s="88" t="s">
        <v>23</v>
      </c>
      <c r="S308" s="88" t="s">
        <v>94</v>
      </c>
      <c r="T308" s="88" t="s">
        <v>95</v>
      </c>
      <c r="U308" s="88" t="s">
        <v>96</v>
      </c>
      <c r="V308" s="89" t="s">
        <v>97</v>
      </c>
      <c r="W308" s="263" t="s">
        <v>98</v>
      </c>
      <c r="X308" s="264"/>
      <c r="Y308" s="264"/>
      <c r="Z308" s="264"/>
      <c r="AA308" s="265"/>
      <c r="AB308" s="156"/>
    </row>
    <row r="309" spans="1:28" ht="21.75" customHeight="1" thickBot="1" x14ac:dyDescent="0.25">
      <c r="A309" s="266" t="s">
        <v>115</v>
      </c>
      <c r="B309" s="255"/>
      <c r="C309" s="259"/>
      <c r="D309" s="90" t="s">
        <v>100</v>
      </c>
      <c r="E309" s="90"/>
      <c r="F309" s="91"/>
      <c r="G309" s="92" t="s">
        <v>100</v>
      </c>
      <c r="H309" s="87"/>
      <c r="I309" s="90"/>
      <c r="J309" s="90"/>
      <c r="K309" s="90"/>
      <c r="L309" s="92"/>
      <c r="M309" s="156" t="s">
        <v>138</v>
      </c>
      <c r="N309" s="93"/>
      <c r="O309" s="94"/>
      <c r="P309" s="266" t="s">
        <v>115</v>
      </c>
      <c r="Q309" s="255"/>
      <c r="R309" s="259"/>
      <c r="S309" s="90" t="s">
        <v>100</v>
      </c>
      <c r="T309" s="90"/>
      <c r="U309" s="91"/>
      <c r="V309" s="92" t="s">
        <v>100</v>
      </c>
      <c r="W309" s="87"/>
      <c r="X309" s="90"/>
      <c r="Y309" s="90"/>
      <c r="Z309" s="90"/>
      <c r="AA309" s="92"/>
      <c r="AB309" s="156" t="s">
        <v>138</v>
      </c>
    </row>
    <row r="310" spans="1:28" ht="21.75" customHeight="1" x14ac:dyDescent="0.2">
      <c r="A310" s="70" t="s">
        <v>110</v>
      </c>
      <c r="B310" s="71">
        <f>VLOOKUP(D307,'Tischplan_16er_1.-5.'!$4:$100,26)</f>
        <v>5</v>
      </c>
      <c r="C310" s="71">
        <f>VLOOKUP(D307,'Tischplan_16er_1.-5.'!$4:$100,27)</f>
        <v>2</v>
      </c>
      <c r="D310" s="95"/>
      <c r="E310" s="95"/>
      <c r="F310" s="96"/>
      <c r="G310" s="97"/>
      <c r="H310" s="98"/>
      <c r="I310" s="95"/>
      <c r="J310" s="95"/>
      <c r="K310" s="95"/>
      <c r="L310" s="97"/>
      <c r="M310" s="157"/>
      <c r="N310" s="93"/>
      <c r="O310" s="94"/>
      <c r="P310" s="70" t="s">
        <v>110</v>
      </c>
      <c r="Q310" s="71">
        <f>VLOOKUP(S307,'Tischplan_16er_1.-5.'!$4:$100,26)</f>
        <v>6</v>
      </c>
      <c r="R310" s="71">
        <f>VLOOKUP(S307,'Tischplan_16er_1.-5.'!$4:$100,27)</f>
        <v>2</v>
      </c>
      <c r="S310" s="95"/>
      <c r="T310" s="95"/>
      <c r="U310" s="96"/>
      <c r="V310" s="97"/>
      <c r="W310" s="98"/>
      <c r="X310" s="95"/>
      <c r="Y310" s="95"/>
      <c r="Z310" s="95"/>
      <c r="AA310" s="97"/>
      <c r="AB310" s="157"/>
    </row>
    <row r="311" spans="1:28" ht="21.75" customHeight="1" thickBot="1" x14ac:dyDescent="0.25">
      <c r="A311" s="72" t="s">
        <v>111</v>
      </c>
      <c r="B311" s="73">
        <f>VLOOKUP(D307,'Tischplan_16er_1.-5.'!$4:$100,28)</f>
        <v>7</v>
      </c>
      <c r="C311" s="73">
        <f>VLOOKUP(D307,'Tischplan_16er_1.-5.'!$4:$100,29)</f>
        <v>1</v>
      </c>
      <c r="D311" s="99"/>
      <c r="E311" s="99"/>
      <c r="F311" s="100"/>
      <c r="G311" s="101"/>
      <c r="H311" s="102"/>
      <c r="I311" s="99"/>
      <c r="J311" s="99"/>
      <c r="K311" s="99"/>
      <c r="L311" s="101"/>
      <c r="M311" s="157"/>
      <c r="N311" s="93"/>
      <c r="O311" s="94"/>
      <c r="P311" s="72" t="s">
        <v>111</v>
      </c>
      <c r="Q311" s="73">
        <f>VLOOKUP(S307,'Tischplan_16er_1.-5.'!$4:$100,28)</f>
        <v>8</v>
      </c>
      <c r="R311" s="73">
        <f>VLOOKUP(S307,'Tischplan_16er_1.-5.'!$4:$100,29)</f>
        <v>1</v>
      </c>
      <c r="S311" s="99"/>
      <c r="T311" s="99"/>
      <c r="U311" s="100"/>
      <c r="V311" s="101"/>
      <c r="W311" s="102"/>
      <c r="X311" s="99"/>
      <c r="Y311" s="99"/>
      <c r="Z311" s="99"/>
      <c r="AA311" s="101"/>
      <c r="AB311" s="157"/>
    </row>
    <row r="312" spans="1:28" ht="21.75" customHeight="1" thickBot="1" x14ac:dyDescent="0.25">
      <c r="A312" s="103" t="s">
        <v>116</v>
      </c>
      <c r="B312" s="90"/>
      <c r="C312" s="90"/>
      <c r="D312" s="90"/>
      <c r="E312" s="90"/>
      <c r="F312" s="91"/>
      <c r="G312" s="92"/>
      <c r="H312" s="87"/>
      <c r="I312" s="90"/>
      <c r="J312" s="90"/>
      <c r="K312" s="90"/>
      <c r="L312" s="92"/>
      <c r="N312" s="104"/>
      <c r="O312" s="86"/>
      <c r="P312" s="103" t="s">
        <v>116</v>
      </c>
      <c r="Q312" s="90"/>
      <c r="R312" s="90"/>
      <c r="S312" s="90"/>
      <c r="T312" s="90"/>
      <c r="U312" s="91"/>
      <c r="V312" s="92"/>
      <c r="W312" s="87"/>
      <c r="X312" s="90"/>
      <c r="Y312" s="90"/>
      <c r="Z312" s="90"/>
      <c r="AA312" s="92"/>
      <c r="AB312" s="156"/>
    </row>
    <row r="313" spans="1:28" ht="21.75" customHeight="1" thickBot="1" x14ac:dyDescent="0.25">
      <c r="A313" s="266" t="s">
        <v>117</v>
      </c>
      <c r="B313" s="255"/>
      <c r="C313" s="259"/>
      <c r="D313" s="90" t="s">
        <v>100</v>
      </c>
      <c r="E313" s="90"/>
      <c r="F313" s="91"/>
      <c r="G313" s="92" t="s">
        <v>100</v>
      </c>
      <c r="H313" s="87"/>
      <c r="I313" s="90"/>
      <c r="J313" s="90"/>
      <c r="K313" s="90"/>
      <c r="L313" s="92"/>
      <c r="N313" s="104"/>
      <c r="O313" s="86"/>
      <c r="P313" s="266" t="s">
        <v>117</v>
      </c>
      <c r="Q313" s="255"/>
      <c r="R313" s="259"/>
      <c r="S313" s="90" t="s">
        <v>100</v>
      </c>
      <c r="T313" s="90"/>
      <c r="U313" s="91"/>
      <c r="V313" s="92" t="s">
        <v>100</v>
      </c>
      <c r="W313" s="87"/>
      <c r="X313" s="90"/>
      <c r="Y313" s="90"/>
      <c r="Z313" s="90"/>
      <c r="AA313" s="92"/>
      <c r="AB313" s="156"/>
    </row>
    <row r="314" spans="1:28" ht="18" customHeight="1" thickBot="1" x14ac:dyDescent="0.3">
      <c r="A314" s="82" t="s">
        <v>90</v>
      </c>
      <c r="B314" s="83"/>
      <c r="C314" s="83"/>
      <c r="D314" s="84" t="str">
        <f>D307</f>
        <v>M4</v>
      </c>
      <c r="E314" s="84" t="s">
        <v>91</v>
      </c>
      <c r="F314" s="83"/>
      <c r="G314" s="254"/>
      <c r="H314" s="255"/>
      <c r="I314" s="255"/>
      <c r="J314" s="255"/>
      <c r="K314" s="255"/>
      <c r="L314" s="256"/>
      <c r="M314" s="156" t="s">
        <v>138</v>
      </c>
      <c r="N314" s="104"/>
      <c r="O314" s="86"/>
      <c r="P314" s="82" t="s">
        <v>90</v>
      </c>
      <c r="Q314" s="83"/>
      <c r="R314" s="83"/>
      <c r="S314" s="84" t="str">
        <f>S307</f>
        <v>M3</v>
      </c>
      <c r="T314" s="84" t="s">
        <v>91</v>
      </c>
      <c r="U314" s="83"/>
      <c r="V314" s="254"/>
      <c r="W314" s="254"/>
      <c r="X314" s="254"/>
      <c r="Y314" s="254"/>
      <c r="Z314" s="254"/>
      <c r="AA314" s="257"/>
      <c r="AB314" s="156" t="s">
        <v>138</v>
      </c>
    </row>
    <row r="315" spans="1:28" ht="21.75" customHeight="1" x14ac:dyDescent="0.2">
      <c r="A315" s="70" t="s">
        <v>112</v>
      </c>
      <c r="B315" s="71">
        <f>VLOOKUP(D307,'Tischplan_16er_1.-5.'!$4:$100,34)</f>
        <v>10</v>
      </c>
      <c r="C315" s="71">
        <f>VLOOKUP(D307,'Tischplan_16er_1.-5.'!$4:$100,35)</f>
        <v>4</v>
      </c>
      <c r="D315" s="95"/>
      <c r="E315" s="95"/>
      <c r="F315" s="96"/>
      <c r="G315" s="97"/>
      <c r="H315" s="98"/>
      <c r="I315" s="95"/>
      <c r="J315" s="95"/>
      <c r="K315" s="95"/>
      <c r="L315" s="97"/>
      <c r="M315" s="157"/>
      <c r="N315" s="104"/>
      <c r="O315" s="86"/>
      <c r="P315" s="70" t="s">
        <v>112</v>
      </c>
      <c r="Q315" s="71">
        <f>VLOOKUP(S307,'Tischplan_16er_1.-5.'!$4:$100,34)</f>
        <v>9</v>
      </c>
      <c r="R315" s="71">
        <f>VLOOKUP(S307,'Tischplan_16er_1.-5.'!$4:$100,35)</f>
        <v>4</v>
      </c>
      <c r="S315" s="95"/>
      <c r="T315" s="95"/>
      <c r="U315" s="96"/>
      <c r="V315" s="97"/>
      <c r="W315" s="98"/>
      <c r="X315" s="95"/>
      <c r="Y315" s="95"/>
      <c r="Z315" s="95"/>
      <c r="AA315" s="97"/>
      <c r="AB315" s="157"/>
    </row>
    <row r="316" spans="1:28" ht="21.75" customHeight="1" thickBot="1" x14ac:dyDescent="0.25">
      <c r="A316" s="72" t="s">
        <v>113</v>
      </c>
      <c r="B316" s="73">
        <f>VLOOKUP(D307,'Tischplan_16er_1.-5.'!$4:$100,36)</f>
        <v>9</v>
      </c>
      <c r="C316" s="73">
        <f>VLOOKUP(D307,'Tischplan_16er_1.-5.'!$4:$100,37)</f>
        <v>3</v>
      </c>
      <c r="D316" s="99"/>
      <c r="E316" s="99"/>
      <c r="F316" s="100"/>
      <c r="G316" s="101"/>
      <c r="H316" s="102"/>
      <c r="I316" s="99"/>
      <c r="J316" s="99"/>
      <c r="K316" s="99"/>
      <c r="L316" s="101"/>
      <c r="M316" s="157"/>
      <c r="N316" s="104"/>
      <c r="O316" s="86"/>
      <c r="P316" s="72" t="s">
        <v>113</v>
      </c>
      <c r="Q316" s="73">
        <f>VLOOKUP(S307,'Tischplan_16er_1.-5.'!$4:$100,36)</f>
        <v>10</v>
      </c>
      <c r="R316" s="73">
        <f>VLOOKUP(S307,'Tischplan_16er_1.-5.'!$4:$100,37)</f>
        <v>3</v>
      </c>
      <c r="S316" s="99"/>
      <c r="T316" s="99"/>
      <c r="U316" s="100"/>
      <c r="V316" s="101"/>
      <c r="W316" s="102"/>
      <c r="X316" s="99"/>
      <c r="Y316" s="99"/>
      <c r="Z316" s="99"/>
      <c r="AA316" s="101"/>
      <c r="AB316" s="157"/>
    </row>
    <row r="317" spans="1:28" ht="21.75" customHeight="1" thickBot="1" x14ac:dyDescent="0.25">
      <c r="A317" s="103" t="s">
        <v>118</v>
      </c>
      <c r="B317" s="90"/>
      <c r="C317" s="90"/>
      <c r="D317" s="90"/>
      <c r="E317" s="90"/>
      <c r="F317" s="91"/>
      <c r="G317" s="92"/>
      <c r="H317" s="87"/>
      <c r="I317" s="90"/>
      <c r="J317" s="90"/>
      <c r="K317" s="90"/>
      <c r="L317" s="92"/>
      <c r="N317" s="104"/>
      <c r="O317" s="86"/>
      <c r="P317" s="103" t="s">
        <v>118</v>
      </c>
      <c r="Q317" s="90"/>
      <c r="R317" s="90"/>
      <c r="S317" s="90"/>
      <c r="T317" s="90"/>
      <c r="U317" s="91"/>
      <c r="V317" s="92"/>
      <c r="W317" s="87"/>
      <c r="X317" s="90"/>
      <c r="Y317" s="90"/>
      <c r="Z317" s="90"/>
      <c r="AA317" s="92"/>
      <c r="AB317" s="156"/>
    </row>
    <row r="318" spans="1:28" ht="21.75" customHeight="1" thickBot="1" x14ac:dyDescent="0.3">
      <c r="A318" s="105" t="s">
        <v>114</v>
      </c>
      <c r="B318" s="90"/>
      <c r="C318" s="90"/>
      <c r="D318" s="90"/>
      <c r="E318" s="90"/>
      <c r="F318" s="90"/>
      <c r="G318" s="92"/>
      <c r="H318" s="87"/>
      <c r="I318" s="90"/>
      <c r="J318" s="90"/>
      <c r="K318" s="90"/>
      <c r="L318" s="92"/>
      <c r="M318" s="161"/>
      <c r="N318" s="107"/>
      <c r="O318" s="108"/>
      <c r="P318" s="105" t="s">
        <v>114</v>
      </c>
      <c r="Q318" s="90"/>
      <c r="R318" s="90"/>
      <c r="S318" s="90"/>
      <c r="T318" s="90"/>
      <c r="U318" s="90"/>
      <c r="V318" s="92"/>
      <c r="W318" s="87"/>
      <c r="X318" s="90"/>
      <c r="Y318" s="90"/>
      <c r="Z318" s="90"/>
      <c r="AA318" s="92"/>
      <c r="AB318" s="161"/>
    </row>
    <row r="319" spans="1:28" ht="3" customHeight="1" x14ac:dyDescent="0.2"/>
    <row r="320" spans="1:28" ht="24" customHeight="1" thickBot="1" x14ac:dyDescent="0.25">
      <c r="A320" s="81"/>
      <c r="B320" s="267" t="str">
        <f>$B$1</f>
        <v xml:space="preserve">  2-Serien Liga</v>
      </c>
      <c r="C320" s="267"/>
      <c r="D320" s="267"/>
      <c r="E320" s="267"/>
      <c r="F320" s="267"/>
      <c r="G320" s="267"/>
      <c r="H320" s="267"/>
      <c r="I320" s="267"/>
      <c r="J320" s="268">
        <f>$J$1</f>
        <v>2023</v>
      </c>
      <c r="K320" s="268"/>
      <c r="L320" s="268"/>
      <c r="M320" s="160">
        <f>VORNE_10S!L364</f>
        <v>0</v>
      </c>
      <c r="N320" s="80" t="str">
        <f>VORNE_10S!M364</f>
        <v>N</v>
      </c>
      <c r="O320" s="69">
        <f>VORNE_10S!O364</f>
        <v>2</v>
      </c>
      <c r="P320" s="81"/>
      <c r="Q320" s="267" t="str">
        <f>$B$1</f>
        <v xml:space="preserve">  2-Serien Liga</v>
      </c>
      <c r="R320" s="267"/>
      <c r="S320" s="267"/>
      <c r="T320" s="267"/>
      <c r="U320" s="267"/>
      <c r="V320" s="267"/>
      <c r="W320" s="267"/>
      <c r="X320" s="267"/>
      <c r="Y320" s="268">
        <f>$J$1</f>
        <v>2023</v>
      </c>
      <c r="Z320" s="268"/>
      <c r="AA320" s="268"/>
    </row>
    <row r="321" spans="1:28" ht="18" customHeight="1" thickBot="1" x14ac:dyDescent="0.3">
      <c r="A321" s="82" t="s">
        <v>90</v>
      </c>
      <c r="B321" s="83"/>
      <c r="C321" s="83"/>
      <c r="D321" s="84" t="str">
        <f>N320&amp;O320</f>
        <v>N2</v>
      </c>
      <c r="E321" s="84" t="s">
        <v>91</v>
      </c>
      <c r="F321" s="83"/>
      <c r="G321" s="254"/>
      <c r="H321" s="254"/>
      <c r="I321" s="254"/>
      <c r="J321" s="254"/>
      <c r="K321" s="254"/>
      <c r="L321" s="257"/>
      <c r="N321" s="85"/>
      <c r="O321" s="86"/>
      <c r="P321" s="82" t="s">
        <v>90</v>
      </c>
      <c r="Q321" s="83"/>
      <c r="R321" s="83"/>
      <c r="S321" s="84" t="str">
        <f>N320&amp;O320-1</f>
        <v>N1</v>
      </c>
      <c r="T321" s="84" t="s">
        <v>91</v>
      </c>
      <c r="U321" s="83"/>
      <c r="V321" s="254"/>
      <c r="W321" s="254"/>
      <c r="X321" s="254"/>
      <c r="Y321" s="254"/>
      <c r="Z321" s="254"/>
      <c r="AA321" s="257"/>
      <c r="AB321" s="156"/>
    </row>
    <row r="322" spans="1:28" ht="18" customHeight="1" thickBot="1" x14ac:dyDescent="0.25">
      <c r="A322" s="87" t="s">
        <v>92</v>
      </c>
      <c r="B322" s="88" t="s">
        <v>93</v>
      </c>
      <c r="C322" s="88" t="s">
        <v>23</v>
      </c>
      <c r="D322" s="88" t="s">
        <v>94</v>
      </c>
      <c r="E322" s="88" t="s">
        <v>95</v>
      </c>
      <c r="F322" s="88" t="s">
        <v>96</v>
      </c>
      <c r="G322" s="89" t="s">
        <v>97</v>
      </c>
      <c r="H322" s="263" t="s">
        <v>98</v>
      </c>
      <c r="I322" s="264"/>
      <c r="J322" s="264"/>
      <c r="K322" s="264"/>
      <c r="L322" s="265"/>
      <c r="N322" s="85"/>
      <c r="O322" s="86"/>
      <c r="P322" s="87" t="s">
        <v>92</v>
      </c>
      <c r="Q322" s="88" t="s">
        <v>93</v>
      </c>
      <c r="R322" s="88" t="s">
        <v>23</v>
      </c>
      <c r="S322" s="88" t="s">
        <v>94</v>
      </c>
      <c r="T322" s="88" t="s">
        <v>95</v>
      </c>
      <c r="U322" s="88" t="s">
        <v>96</v>
      </c>
      <c r="V322" s="89" t="s">
        <v>97</v>
      </c>
      <c r="W322" s="263" t="s">
        <v>98</v>
      </c>
      <c r="X322" s="264"/>
      <c r="Y322" s="264"/>
      <c r="Z322" s="264"/>
      <c r="AA322" s="265"/>
      <c r="AB322" s="156"/>
    </row>
    <row r="323" spans="1:28" ht="21.75" customHeight="1" thickBot="1" x14ac:dyDescent="0.25">
      <c r="A323" s="266" t="s">
        <v>115</v>
      </c>
      <c r="B323" s="255"/>
      <c r="C323" s="259"/>
      <c r="D323" s="90" t="s">
        <v>100</v>
      </c>
      <c r="E323" s="90"/>
      <c r="F323" s="91"/>
      <c r="G323" s="92" t="s">
        <v>100</v>
      </c>
      <c r="H323" s="87"/>
      <c r="I323" s="90"/>
      <c r="J323" s="90"/>
      <c r="K323" s="90"/>
      <c r="L323" s="92"/>
      <c r="M323" s="156" t="s">
        <v>138</v>
      </c>
      <c r="N323" s="93"/>
      <c r="O323" s="94"/>
      <c r="P323" s="266" t="s">
        <v>115</v>
      </c>
      <c r="Q323" s="255"/>
      <c r="R323" s="259"/>
      <c r="S323" s="90" t="s">
        <v>100</v>
      </c>
      <c r="T323" s="90"/>
      <c r="U323" s="91"/>
      <c r="V323" s="92" t="s">
        <v>100</v>
      </c>
      <c r="W323" s="87"/>
      <c r="X323" s="90"/>
      <c r="Y323" s="90"/>
      <c r="Z323" s="90"/>
      <c r="AA323" s="92"/>
      <c r="AB323" s="156" t="s">
        <v>138</v>
      </c>
    </row>
    <row r="324" spans="1:28" ht="21.75" customHeight="1" x14ac:dyDescent="0.2">
      <c r="A324" s="70" t="s">
        <v>110</v>
      </c>
      <c r="B324" s="71">
        <f>VLOOKUP(D321,'Tischplan_16er_1.-5.'!$4:$100,26)</f>
        <v>3</v>
      </c>
      <c r="C324" s="71">
        <f>VLOOKUP(D321,'Tischplan_16er_1.-5.'!$4:$100,27)</f>
        <v>2</v>
      </c>
      <c r="D324" s="95"/>
      <c r="E324" s="95"/>
      <c r="F324" s="96"/>
      <c r="G324" s="97"/>
      <c r="H324" s="98"/>
      <c r="I324" s="95"/>
      <c r="J324" s="95"/>
      <c r="K324" s="95"/>
      <c r="L324" s="97"/>
      <c r="M324" s="157"/>
      <c r="N324" s="93"/>
      <c r="O324" s="94"/>
      <c r="P324" s="70" t="s">
        <v>110</v>
      </c>
      <c r="Q324" s="71">
        <f>VLOOKUP(S321,'Tischplan_16er_1.-5.'!$4:505,26)</f>
        <v>4</v>
      </c>
      <c r="R324" s="71">
        <f>VLOOKUP(S321,'Tischplan_16er_1.-5.'!$4:505,27)</f>
        <v>2</v>
      </c>
      <c r="S324" s="95"/>
      <c r="T324" s="95"/>
      <c r="U324" s="96"/>
      <c r="V324" s="97"/>
      <c r="W324" s="98"/>
      <c r="X324" s="95"/>
      <c r="Y324" s="95"/>
      <c r="Z324" s="95"/>
      <c r="AA324" s="97"/>
      <c r="AB324" s="157"/>
    </row>
    <row r="325" spans="1:28" ht="21.75" customHeight="1" thickBot="1" x14ac:dyDescent="0.25">
      <c r="A325" s="72" t="s">
        <v>111</v>
      </c>
      <c r="B325" s="73">
        <f>VLOOKUP(D321,'Tischplan_16er_1.-5.'!$4:$100,28)</f>
        <v>1</v>
      </c>
      <c r="C325" s="73">
        <f>VLOOKUP(D321,'Tischplan_16er_1.-5.'!$4:$100,29)</f>
        <v>1</v>
      </c>
      <c r="D325" s="99"/>
      <c r="E325" s="99"/>
      <c r="F325" s="100"/>
      <c r="G325" s="101"/>
      <c r="H325" s="102"/>
      <c r="I325" s="99"/>
      <c r="J325" s="99"/>
      <c r="K325" s="99"/>
      <c r="L325" s="101"/>
      <c r="M325" s="157"/>
      <c r="N325" s="93"/>
      <c r="O325" s="94"/>
      <c r="P325" s="72" t="s">
        <v>111</v>
      </c>
      <c r="Q325" s="73">
        <f>VLOOKUP(S321,'Tischplan_16er_1.-5.'!$4:505,28)</f>
        <v>2</v>
      </c>
      <c r="R325" s="73">
        <f>VLOOKUP(S321,'Tischplan_16er_1.-5.'!$4:505,29)</f>
        <v>1</v>
      </c>
      <c r="S325" s="99"/>
      <c r="T325" s="99"/>
      <c r="U325" s="100"/>
      <c r="V325" s="101"/>
      <c r="W325" s="102"/>
      <c r="X325" s="99"/>
      <c r="Y325" s="99"/>
      <c r="Z325" s="99"/>
      <c r="AA325" s="101"/>
      <c r="AB325" s="157"/>
    </row>
    <row r="326" spans="1:28" ht="21.75" customHeight="1" thickBot="1" x14ac:dyDescent="0.25">
      <c r="A326" s="103" t="s">
        <v>116</v>
      </c>
      <c r="B326" s="90"/>
      <c r="C326" s="90"/>
      <c r="D326" s="90"/>
      <c r="E326" s="90"/>
      <c r="F326" s="91"/>
      <c r="G326" s="92"/>
      <c r="H326" s="87"/>
      <c r="I326" s="90"/>
      <c r="J326" s="90"/>
      <c r="K326" s="90"/>
      <c r="L326" s="92"/>
      <c r="N326" s="104"/>
      <c r="O326" s="86"/>
      <c r="P326" s="103" t="s">
        <v>116</v>
      </c>
      <c r="Q326" s="90"/>
      <c r="R326" s="90"/>
      <c r="S326" s="90"/>
      <c r="T326" s="90"/>
      <c r="U326" s="91"/>
      <c r="V326" s="92"/>
      <c r="W326" s="87"/>
      <c r="X326" s="90"/>
      <c r="Y326" s="90"/>
      <c r="Z326" s="90"/>
      <c r="AA326" s="92"/>
      <c r="AB326" s="156"/>
    </row>
    <row r="327" spans="1:28" ht="21.75" customHeight="1" thickBot="1" x14ac:dyDescent="0.25">
      <c r="A327" s="266" t="s">
        <v>117</v>
      </c>
      <c r="B327" s="255"/>
      <c r="C327" s="259"/>
      <c r="D327" s="90" t="s">
        <v>100</v>
      </c>
      <c r="E327" s="90"/>
      <c r="F327" s="91"/>
      <c r="G327" s="92" t="s">
        <v>100</v>
      </c>
      <c r="H327" s="87"/>
      <c r="I327" s="90"/>
      <c r="J327" s="90"/>
      <c r="K327" s="90"/>
      <c r="L327" s="92"/>
      <c r="N327" s="104"/>
      <c r="O327" s="86"/>
      <c r="P327" s="266" t="s">
        <v>117</v>
      </c>
      <c r="Q327" s="255"/>
      <c r="R327" s="259"/>
      <c r="S327" s="90" t="s">
        <v>100</v>
      </c>
      <c r="T327" s="90"/>
      <c r="U327" s="91"/>
      <c r="V327" s="92" t="s">
        <v>100</v>
      </c>
      <c r="W327" s="87"/>
      <c r="X327" s="90"/>
      <c r="Y327" s="90"/>
      <c r="Z327" s="90"/>
      <c r="AA327" s="92"/>
      <c r="AB327" s="156"/>
    </row>
    <row r="328" spans="1:28" ht="18" customHeight="1" thickBot="1" x14ac:dyDescent="0.3">
      <c r="A328" s="82" t="s">
        <v>90</v>
      </c>
      <c r="B328" s="83"/>
      <c r="C328" s="83"/>
      <c r="D328" s="84" t="str">
        <f>D321</f>
        <v>N2</v>
      </c>
      <c r="E328" s="84" t="s">
        <v>91</v>
      </c>
      <c r="F328" s="83"/>
      <c r="G328" s="254"/>
      <c r="H328" s="255"/>
      <c r="I328" s="255"/>
      <c r="J328" s="255"/>
      <c r="K328" s="255"/>
      <c r="L328" s="256"/>
      <c r="M328" s="156" t="s">
        <v>138</v>
      </c>
      <c r="N328" s="104"/>
      <c r="O328" s="86"/>
      <c r="P328" s="82" t="s">
        <v>90</v>
      </c>
      <c r="Q328" s="83"/>
      <c r="R328" s="83"/>
      <c r="S328" s="84" t="str">
        <f>S321</f>
        <v>N1</v>
      </c>
      <c r="T328" s="84" t="s">
        <v>91</v>
      </c>
      <c r="U328" s="83"/>
      <c r="V328" s="254"/>
      <c r="W328" s="254"/>
      <c r="X328" s="254"/>
      <c r="Y328" s="254"/>
      <c r="Z328" s="254"/>
      <c r="AA328" s="257"/>
      <c r="AB328" s="156" t="s">
        <v>138</v>
      </c>
    </row>
    <row r="329" spans="1:28" ht="21.75" customHeight="1" x14ac:dyDescent="0.2">
      <c r="A329" s="70" t="s">
        <v>112</v>
      </c>
      <c r="B329" s="71">
        <f>VLOOKUP(D321,'Tischplan_16er_1.-5.'!$4:$100,34)</f>
        <v>11</v>
      </c>
      <c r="C329" s="71">
        <f>VLOOKUP(D321,'Tischplan_16er_1.-5.'!$4:$100,35)</f>
        <v>2</v>
      </c>
      <c r="D329" s="95"/>
      <c r="E329" s="95"/>
      <c r="F329" s="96"/>
      <c r="G329" s="97"/>
      <c r="H329" s="98"/>
      <c r="I329" s="95"/>
      <c r="J329" s="95"/>
      <c r="K329" s="95"/>
      <c r="L329" s="97"/>
      <c r="M329" s="157"/>
      <c r="N329" s="104"/>
      <c r="O329" s="86"/>
      <c r="P329" s="70" t="s">
        <v>112</v>
      </c>
      <c r="Q329" s="71">
        <f>VLOOKUP(S321,'Tischplan_16er_1.-5.'!$4:$100,34)</f>
        <v>12</v>
      </c>
      <c r="R329" s="71">
        <f>VLOOKUP(S321,'Tischplan_16er_1.-5.'!$4:$100,35)</f>
        <v>2</v>
      </c>
      <c r="S329" s="95"/>
      <c r="T329" s="95"/>
      <c r="U329" s="96"/>
      <c r="V329" s="97"/>
      <c r="W329" s="98"/>
      <c r="X329" s="95"/>
      <c r="Y329" s="95"/>
      <c r="Z329" s="95"/>
      <c r="AA329" s="97"/>
      <c r="AB329" s="157"/>
    </row>
    <row r="330" spans="1:28" ht="21.75" customHeight="1" thickBot="1" x14ac:dyDescent="0.25">
      <c r="A330" s="72" t="s">
        <v>113</v>
      </c>
      <c r="B330" s="73">
        <f>VLOOKUP(D321,'Tischplan_16er_1.-5.'!$4:$100,36)</f>
        <v>9</v>
      </c>
      <c r="C330" s="73">
        <f>VLOOKUP(D321,'Tischplan_16er_1.-5.'!$4:$100,37)</f>
        <v>1</v>
      </c>
      <c r="D330" s="99"/>
      <c r="E330" s="99"/>
      <c r="F330" s="100"/>
      <c r="G330" s="101"/>
      <c r="H330" s="102"/>
      <c r="I330" s="99"/>
      <c r="J330" s="99"/>
      <c r="K330" s="99"/>
      <c r="L330" s="101"/>
      <c r="M330" s="157"/>
      <c r="N330" s="104"/>
      <c r="O330" s="86"/>
      <c r="P330" s="72" t="s">
        <v>113</v>
      </c>
      <c r="Q330" s="73">
        <f>VLOOKUP(S321,'Tischplan_16er_1.-5.'!$4:$100,36)</f>
        <v>10</v>
      </c>
      <c r="R330" s="73">
        <f>VLOOKUP(S321,'Tischplan_16er_1.-5.'!$4:$100,37)</f>
        <v>1</v>
      </c>
      <c r="S330" s="99"/>
      <c r="T330" s="99"/>
      <c r="U330" s="100"/>
      <c r="V330" s="101"/>
      <c r="W330" s="102"/>
      <c r="X330" s="99"/>
      <c r="Y330" s="99"/>
      <c r="Z330" s="99"/>
      <c r="AA330" s="101"/>
      <c r="AB330" s="157"/>
    </row>
    <row r="331" spans="1:28" ht="21.75" customHeight="1" thickBot="1" x14ac:dyDescent="0.25">
      <c r="A331" s="103" t="s">
        <v>118</v>
      </c>
      <c r="B331" s="90"/>
      <c r="C331" s="90"/>
      <c r="D331" s="90"/>
      <c r="E331" s="90"/>
      <c r="F331" s="91"/>
      <c r="G331" s="92"/>
      <c r="H331" s="87"/>
      <c r="I331" s="90"/>
      <c r="J331" s="90"/>
      <c r="K331" s="90"/>
      <c r="L331" s="92"/>
      <c r="N331" s="104"/>
      <c r="O331" s="86"/>
      <c r="P331" s="103" t="s">
        <v>118</v>
      </c>
      <c r="Q331" s="90"/>
      <c r="R331" s="90"/>
      <c r="S331" s="90"/>
      <c r="T331" s="90"/>
      <c r="U331" s="91"/>
      <c r="V331" s="92"/>
      <c r="W331" s="87"/>
      <c r="X331" s="90"/>
      <c r="Y331" s="90"/>
      <c r="Z331" s="90"/>
      <c r="AA331" s="92"/>
      <c r="AB331" s="156"/>
    </row>
    <row r="332" spans="1:28" ht="21.75" customHeight="1" thickBot="1" x14ac:dyDescent="0.3">
      <c r="A332" s="105" t="s">
        <v>114</v>
      </c>
      <c r="B332" s="90"/>
      <c r="C332" s="90"/>
      <c r="D332" s="90"/>
      <c r="E332" s="90"/>
      <c r="F332" s="90"/>
      <c r="G332" s="92"/>
      <c r="H332" s="87"/>
      <c r="I332" s="90"/>
      <c r="J332" s="90"/>
      <c r="K332" s="90"/>
      <c r="L332" s="92"/>
      <c r="M332" s="161"/>
      <c r="N332" s="107"/>
      <c r="O332" s="106"/>
      <c r="P332" s="105" t="s">
        <v>114</v>
      </c>
      <c r="Q332" s="90"/>
      <c r="R332" s="90"/>
      <c r="S332" s="90"/>
      <c r="T332" s="90"/>
      <c r="U332" s="90"/>
      <c r="V332" s="92"/>
      <c r="W332" s="87"/>
      <c r="X332" s="90"/>
      <c r="Y332" s="90"/>
      <c r="Z332" s="90"/>
      <c r="AA332" s="92"/>
      <c r="AB332" s="161"/>
    </row>
    <row r="333" spans="1:28" ht="15.75" customHeight="1" x14ac:dyDescent="0.2">
      <c r="A333" s="74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N333" s="104"/>
      <c r="O333" s="76"/>
      <c r="P333" s="74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</row>
    <row r="334" spans="1:28" ht="15" customHeight="1" x14ac:dyDescent="0.2">
      <c r="A334" s="77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N334" s="104"/>
      <c r="O334" s="79"/>
      <c r="P334" s="77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</row>
    <row r="335" spans="1:28" ht="24" customHeight="1" thickBot="1" x14ac:dyDescent="0.25">
      <c r="A335" s="81"/>
      <c r="B335" s="267" t="str">
        <f>$B$1</f>
        <v xml:space="preserve">  2-Serien Liga</v>
      </c>
      <c r="C335" s="267"/>
      <c r="D335" s="267"/>
      <c r="E335" s="267"/>
      <c r="F335" s="267"/>
      <c r="G335" s="267"/>
      <c r="H335" s="267"/>
      <c r="I335" s="267"/>
      <c r="J335" s="268">
        <f>$J$1</f>
        <v>2023</v>
      </c>
      <c r="K335" s="268"/>
      <c r="L335" s="268"/>
      <c r="M335" s="160">
        <f>M320</f>
        <v>0</v>
      </c>
      <c r="N335" s="80" t="str">
        <f>N320</f>
        <v>N</v>
      </c>
      <c r="O335" s="69">
        <f>O320+2</f>
        <v>4</v>
      </c>
      <c r="P335" s="81"/>
      <c r="Q335" s="267" t="str">
        <f>$B$1</f>
        <v xml:space="preserve">  2-Serien Liga</v>
      </c>
      <c r="R335" s="267"/>
      <c r="S335" s="267"/>
      <c r="T335" s="267"/>
      <c r="U335" s="267"/>
      <c r="V335" s="267"/>
      <c r="W335" s="267"/>
      <c r="X335" s="267"/>
      <c r="Y335" s="268">
        <f>$J$1</f>
        <v>2023</v>
      </c>
      <c r="Z335" s="268"/>
      <c r="AA335" s="268"/>
    </row>
    <row r="336" spans="1:28" ht="18" customHeight="1" thickBot="1" x14ac:dyDescent="0.3">
      <c r="A336" s="82" t="s">
        <v>90</v>
      </c>
      <c r="B336" s="83"/>
      <c r="C336" s="83"/>
      <c r="D336" s="84" t="str">
        <f>N335&amp;O335</f>
        <v>N4</v>
      </c>
      <c r="E336" s="84" t="s">
        <v>91</v>
      </c>
      <c r="F336" s="83"/>
      <c r="G336" s="254"/>
      <c r="H336" s="255"/>
      <c r="I336" s="255"/>
      <c r="J336" s="255"/>
      <c r="K336" s="255"/>
      <c r="L336" s="256"/>
      <c r="N336" s="85"/>
      <c r="O336" s="86"/>
      <c r="P336" s="82" t="s">
        <v>90</v>
      </c>
      <c r="Q336" s="83"/>
      <c r="R336" s="83"/>
      <c r="S336" s="84" t="str">
        <f>N335&amp;O335-1</f>
        <v>N3</v>
      </c>
      <c r="T336" s="84" t="s">
        <v>91</v>
      </c>
      <c r="U336" s="83"/>
      <c r="V336" s="254"/>
      <c r="W336" s="254"/>
      <c r="X336" s="254"/>
      <c r="Y336" s="254"/>
      <c r="Z336" s="254"/>
      <c r="AA336" s="257"/>
      <c r="AB336" s="156"/>
    </row>
    <row r="337" spans="1:28" ht="18" customHeight="1" thickBot="1" x14ac:dyDescent="0.25">
      <c r="A337" s="87" t="s">
        <v>92</v>
      </c>
      <c r="B337" s="88" t="s">
        <v>93</v>
      </c>
      <c r="C337" s="88" t="s">
        <v>23</v>
      </c>
      <c r="D337" s="88" t="s">
        <v>94</v>
      </c>
      <c r="E337" s="88" t="s">
        <v>95</v>
      </c>
      <c r="F337" s="88" t="s">
        <v>96</v>
      </c>
      <c r="G337" s="89" t="s">
        <v>97</v>
      </c>
      <c r="H337" s="263" t="s">
        <v>98</v>
      </c>
      <c r="I337" s="264"/>
      <c r="J337" s="264"/>
      <c r="K337" s="264"/>
      <c r="L337" s="265"/>
      <c r="N337" s="85"/>
      <c r="O337" s="86"/>
      <c r="P337" s="87" t="s">
        <v>92</v>
      </c>
      <c r="Q337" s="88" t="s">
        <v>93</v>
      </c>
      <c r="R337" s="88" t="s">
        <v>23</v>
      </c>
      <c r="S337" s="88" t="s">
        <v>94</v>
      </c>
      <c r="T337" s="88" t="s">
        <v>95</v>
      </c>
      <c r="U337" s="88" t="s">
        <v>96</v>
      </c>
      <c r="V337" s="89" t="s">
        <v>97</v>
      </c>
      <c r="W337" s="263" t="s">
        <v>98</v>
      </c>
      <c r="X337" s="264"/>
      <c r="Y337" s="264"/>
      <c r="Z337" s="264"/>
      <c r="AA337" s="265"/>
      <c r="AB337" s="156"/>
    </row>
    <row r="338" spans="1:28" ht="21.75" customHeight="1" thickBot="1" x14ac:dyDescent="0.25">
      <c r="A338" s="266" t="s">
        <v>115</v>
      </c>
      <c r="B338" s="255"/>
      <c r="C338" s="259"/>
      <c r="D338" s="90" t="s">
        <v>100</v>
      </c>
      <c r="E338" s="90"/>
      <c r="F338" s="91"/>
      <c r="G338" s="92" t="s">
        <v>100</v>
      </c>
      <c r="H338" s="87"/>
      <c r="I338" s="90"/>
      <c r="J338" s="90"/>
      <c r="K338" s="90"/>
      <c r="L338" s="92"/>
      <c r="M338" s="156" t="s">
        <v>138</v>
      </c>
      <c r="N338" s="93"/>
      <c r="O338" s="94"/>
      <c r="P338" s="266" t="s">
        <v>115</v>
      </c>
      <c r="Q338" s="255"/>
      <c r="R338" s="259"/>
      <c r="S338" s="90" t="s">
        <v>100</v>
      </c>
      <c r="T338" s="90"/>
      <c r="U338" s="91"/>
      <c r="V338" s="92" t="s">
        <v>100</v>
      </c>
      <c r="W338" s="87"/>
      <c r="X338" s="90"/>
      <c r="Y338" s="90"/>
      <c r="Z338" s="90"/>
      <c r="AA338" s="92"/>
      <c r="AB338" s="156" t="s">
        <v>138</v>
      </c>
    </row>
    <row r="339" spans="1:28" ht="21.75" customHeight="1" x14ac:dyDescent="0.2">
      <c r="A339" s="70" t="s">
        <v>110</v>
      </c>
      <c r="B339" s="71">
        <f>VLOOKUP(D336,'Tischplan_16er_1.-5.'!$4:$100,26)</f>
        <v>1</v>
      </c>
      <c r="C339" s="71">
        <f>VLOOKUP(D336,'Tischplan_16er_1.-5.'!$4:$100,27)</f>
        <v>2</v>
      </c>
      <c r="D339" s="95"/>
      <c r="E339" s="95"/>
      <c r="F339" s="96"/>
      <c r="G339" s="97"/>
      <c r="H339" s="98"/>
      <c r="I339" s="95"/>
      <c r="J339" s="95"/>
      <c r="K339" s="95"/>
      <c r="L339" s="97"/>
      <c r="M339" s="157"/>
      <c r="N339" s="93"/>
      <c r="O339" s="94"/>
      <c r="P339" s="70" t="s">
        <v>110</v>
      </c>
      <c r="Q339" s="71">
        <f>VLOOKUP(S336,'Tischplan_16er_1.-5.'!$4:$100,26)</f>
        <v>2</v>
      </c>
      <c r="R339" s="71">
        <f>VLOOKUP(S336,'Tischplan_16er_1.-5.'!$4:$100,27)</f>
        <v>2</v>
      </c>
      <c r="S339" s="95"/>
      <c r="T339" s="95"/>
      <c r="U339" s="96"/>
      <c r="V339" s="97"/>
      <c r="W339" s="98"/>
      <c r="X339" s="95"/>
      <c r="Y339" s="95"/>
      <c r="Z339" s="95"/>
      <c r="AA339" s="97"/>
      <c r="AB339" s="157"/>
    </row>
    <row r="340" spans="1:28" ht="21.75" customHeight="1" thickBot="1" x14ac:dyDescent="0.25">
      <c r="A340" s="72" t="s">
        <v>111</v>
      </c>
      <c r="B340" s="73">
        <f>VLOOKUP(D336,'Tischplan_16er_1.-5.'!$4:$100,28)</f>
        <v>3</v>
      </c>
      <c r="C340" s="73">
        <f>VLOOKUP(D336,'Tischplan_16er_1.-5.'!$4:$100,29)</f>
        <v>1</v>
      </c>
      <c r="D340" s="99"/>
      <c r="E340" s="99"/>
      <c r="F340" s="100"/>
      <c r="G340" s="101"/>
      <c r="H340" s="102"/>
      <c r="I340" s="99"/>
      <c r="J340" s="99"/>
      <c r="K340" s="99"/>
      <c r="L340" s="101"/>
      <c r="M340" s="157"/>
      <c r="N340" s="93"/>
      <c r="O340" s="94"/>
      <c r="P340" s="72" t="s">
        <v>111</v>
      </c>
      <c r="Q340" s="73">
        <f>VLOOKUP(S336,'Tischplan_16er_1.-5.'!$4:$100,28)</f>
        <v>4</v>
      </c>
      <c r="R340" s="73">
        <f>VLOOKUP(S336,'Tischplan_16er_1.-5.'!$4:$100,29)</f>
        <v>1</v>
      </c>
      <c r="S340" s="99"/>
      <c r="T340" s="99"/>
      <c r="U340" s="100"/>
      <c r="V340" s="101"/>
      <c r="W340" s="102"/>
      <c r="X340" s="99"/>
      <c r="Y340" s="99"/>
      <c r="Z340" s="99"/>
      <c r="AA340" s="101"/>
      <c r="AB340" s="157"/>
    </row>
    <row r="341" spans="1:28" ht="21.75" customHeight="1" thickBot="1" x14ac:dyDescent="0.25">
      <c r="A341" s="103" t="s">
        <v>116</v>
      </c>
      <c r="B341" s="90"/>
      <c r="C341" s="90"/>
      <c r="D341" s="90"/>
      <c r="E341" s="90"/>
      <c r="F341" s="91"/>
      <c r="G341" s="92"/>
      <c r="H341" s="87"/>
      <c r="I341" s="90"/>
      <c r="J341" s="90"/>
      <c r="K341" s="90"/>
      <c r="L341" s="92"/>
      <c r="N341" s="104"/>
      <c r="O341" s="86"/>
      <c r="P341" s="103" t="s">
        <v>116</v>
      </c>
      <c r="Q341" s="90"/>
      <c r="R341" s="90"/>
      <c r="S341" s="90"/>
      <c r="T341" s="90"/>
      <c r="U341" s="91"/>
      <c r="V341" s="92"/>
      <c r="W341" s="87"/>
      <c r="X341" s="90"/>
      <c r="Y341" s="90"/>
      <c r="Z341" s="90"/>
      <c r="AA341" s="92"/>
      <c r="AB341" s="156"/>
    </row>
    <row r="342" spans="1:28" ht="21.75" customHeight="1" thickBot="1" x14ac:dyDescent="0.25">
      <c r="A342" s="266" t="s">
        <v>117</v>
      </c>
      <c r="B342" s="255"/>
      <c r="C342" s="259"/>
      <c r="D342" s="90" t="s">
        <v>100</v>
      </c>
      <c r="E342" s="90"/>
      <c r="F342" s="91"/>
      <c r="G342" s="92" t="s">
        <v>100</v>
      </c>
      <c r="H342" s="87"/>
      <c r="I342" s="90"/>
      <c r="J342" s="90"/>
      <c r="K342" s="90"/>
      <c r="L342" s="92"/>
      <c r="N342" s="104"/>
      <c r="O342" s="86"/>
      <c r="P342" s="266" t="s">
        <v>117</v>
      </c>
      <c r="Q342" s="255"/>
      <c r="R342" s="259"/>
      <c r="S342" s="90" t="s">
        <v>100</v>
      </c>
      <c r="T342" s="90"/>
      <c r="U342" s="91"/>
      <c r="V342" s="92" t="s">
        <v>100</v>
      </c>
      <c r="W342" s="87"/>
      <c r="X342" s="90"/>
      <c r="Y342" s="90"/>
      <c r="Z342" s="90"/>
      <c r="AA342" s="92"/>
      <c r="AB342" s="156"/>
    </row>
    <row r="343" spans="1:28" ht="18" customHeight="1" thickBot="1" x14ac:dyDescent="0.3">
      <c r="A343" s="82" t="s">
        <v>90</v>
      </c>
      <c r="B343" s="83"/>
      <c r="C343" s="83"/>
      <c r="D343" s="84" t="str">
        <f>D336</f>
        <v>N4</v>
      </c>
      <c r="E343" s="84" t="s">
        <v>91</v>
      </c>
      <c r="F343" s="83"/>
      <c r="G343" s="254"/>
      <c r="H343" s="255"/>
      <c r="I343" s="255"/>
      <c r="J343" s="255"/>
      <c r="K343" s="255"/>
      <c r="L343" s="256"/>
      <c r="M343" s="156" t="s">
        <v>138</v>
      </c>
      <c r="N343" s="104"/>
      <c r="O343" s="86"/>
      <c r="P343" s="82" t="s">
        <v>90</v>
      </c>
      <c r="Q343" s="83"/>
      <c r="R343" s="83"/>
      <c r="S343" s="84" t="str">
        <f>S336</f>
        <v>N3</v>
      </c>
      <c r="T343" s="84" t="s">
        <v>91</v>
      </c>
      <c r="U343" s="83"/>
      <c r="V343" s="254"/>
      <c r="W343" s="254"/>
      <c r="X343" s="254"/>
      <c r="Y343" s="254"/>
      <c r="Z343" s="254"/>
      <c r="AA343" s="257"/>
      <c r="AB343" s="156" t="s">
        <v>138</v>
      </c>
    </row>
    <row r="344" spans="1:28" ht="21.75" customHeight="1" x14ac:dyDescent="0.2">
      <c r="A344" s="70" t="s">
        <v>112</v>
      </c>
      <c r="B344" s="71">
        <f>VLOOKUP(D336,'Tischplan_16er_1.-5.'!$4:$100,34)</f>
        <v>9</v>
      </c>
      <c r="C344" s="71">
        <f>VLOOKUP(D336,'Tischplan_16er_1.-5.'!$4:$100,35)</f>
        <v>2</v>
      </c>
      <c r="D344" s="95"/>
      <c r="E344" s="95"/>
      <c r="F344" s="96"/>
      <c r="G344" s="97"/>
      <c r="H344" s="98"/>
      <c r="I344" s="95"/>
      <c r="J344" s="95"/>
      <c r="K344" s="95"/>
      <c r="L344" s="97"/>
      <c r="M344" s="157"/>
      <c r="N344" s="104"/>
      <c r="O344" s="86"/>
      <c r="P344" s="70" t="s">
        <v>112</v>
      </c>
      <c r="Q344" s="71">
        <f>VLOOKUP(S336,'Tischplan_16er_1.-5.'!$4:$100,34)</f>
        <v>10</v>
      </c>
      <c r="R344" s="71">
        <f>VLOOKUP(S336,'Tischplan_16er_1.-5.'!$4:$100,35)</f>
        <v>2</v>
      </c>
      <c r="S344" s="95"/>
      <c r="T344" s="95"/>
      <c r="U344" s="96"/>
      <c r="V344" s="97"/>
      <c r="W344" s="98"/>
      <c r="X344" s="95"/>
      <c r="Y344" s="95"/>
      <c r="Z344" s="95"/>
      <c r="AA344" s="97"/>
      <c r="AB344" s="157"/>
    </row>
    <row r="345" spans="1:28" ht="21.75" customHeight="1" thickBot="1" x14ac:dyDescent="0.25">
      <c r="A345" s="72" t="s">
        <v>113</v>
      </c>
      <c r="B345" s="73">
        <f>VLOOKUP(D336,'Tischplan_16er_1.-5.'!$4:$100,36)</f>
        <v>11</v>
      </c>
      <c r="C345" s="73">
        <f>VLOOKUP(D336,'Tischplan_16er_1.-5.'!$4:$100,37)</f>
        <v>1</v>
      </c>
      <c r="D345" s="99"/>
      <c r="E345" s="99"/>
      <c r="F345" s="100"/>
      <c r="G345" s="101"/>
      <c r="H345" s="102"/>
      <c r="I345" s="99"/>
      <c r="J345" s="99"/>
      <c r="K345" s="99"/>
      <c r="L345" s="101"/>
      <c r="M345" s="157"/>
      <c r="N345" s="104"/>
      <c r="O345" s="86"/>
      <c r="P345" s="72" t="s">
        <v>113</v>
      </c>
      <c r="Q345" s="73">
        <f>VLOOKUP(S336,'Tischplan_16er_1.-5.'!$4:$100,36)</f>
        <v>12</v>
      </c>
      <c r="R345" s="73">
        <f>VLOOKUP(S336,'Tischplan_16er_1.-5.'!$4:$100,37)</f>
        <v>1</v>
      </c>
      <c r="S345" s="99"/>
      <c r="T345" s="99"/>
      <c r="U345" s="100"/>
      <c r="V345" s="101"/>
      <c r="W345" s="102"/>
      <c r="X345" s="99"/>
      <c r="Y345" s="99"/>
      <c r="Z345" s="99"/>
      <c r="AA345" s="101"/>
      <c r="AB345" s="157"/>
    </row>
    <row r="346" spans="1:28" ht="21.75" customHeight="1" thickBot="1" x14ac:dyDescent="0.25">
      <c r="A346" s="103" t="s">
        <v>118</v>
      </c>
      <c r="B346" s="90"/>
      <c r="C346" s="90"/>
      <c r="D346" s="90"/>
      <c r="E346" s="90"/>
      <c r="F346" s="91"/>
      <c r="G346" s="92"/>
      <c r="H346" s="87"/>
      <c r="I346" s="90"/>
      <c r="J346" s="90"/>
      <c r="K346" s="90"/>
      <c r="L346" s="92"/>
      <c r="N346" s="104"/>
      <c r="O346" s="86"/>
      <c r="P346" s="103" t="s">
        <v>118</v>
      </c>
      <c r="Q346" s="90"/>
      <c r="R346" s="90"/>
      <c r="S346" s="90"/>
      <c r="T346" s="90"/>
      <c r="U346" s="91"/>
      <c r="V346" s="92"/>
      <c r="W346" s="87"/>
      <c r="X346" s="90"/>
      <c r="Y346" s="90"/>
      <c r="Z346" s="90"/>
      <c r="AA346" s="92"/>
      <c r="AB346" s="156"/>
    </row>
    <row r="347" spans="1:28" ht="21.75" customHeight="1" thickBot="1" x14ac:dyDescent="0.3">
      <c r="A347" s="105" t="s">
        <v>114</v>
      </c>
      <c r="B347" s="90"/>
      <c r="C347" s="90"/>
      <c r="D347" s="90"/>
      <c r="E347" s="90"/>
      <c r="F347" s="90"/>
      <c r="G347" s="92"/>
      <c r="H347" s="87"/>
      <c r="I347" s="90"/>
      <c r="J347" s="90"/>
      <c r="K347" s="90"/>
      <c r="L347" s="92"/>
      <c r="M347" s="161"/>
      <c r="N347" s="107"/>
      <c r="O347" s="108"/>
      <c r="P347" s="105" t="s">
        <v>114</v>
      </c>
      <c r="Q347" s="90"/>
      <c r="R347" s="90"/>
      <c r="S347" s="90"/>
      <c r="T347" s="90"/>
      <c r="U347" s="90"/>
      <c r="V347" s="92"/>
      <c r="W347" s="87"/>
      <c r="X347" s="90"/>
      <c r="Y347" s="90"/>
      <c r="Z347" s="90"/>
      <c r="AA347" s="92"/>
      <c r="AB347" s="161"/>
    </row>
    <row r="348" spans="1:28" ht="3" customHeight="1" x14ac:dyDescent="0.2"/>
    <row r="349" spans="1:28" ht="24" customHeight="1" thickBot="1" x14ac:dyDescent="0.25">
      <c r="A349" s="81"/>
      <c r="B349" s="267" t="str">
        <f>$B$1</f>
        <v xml:space="preserve">  2-Serien Liga</v>
      </c>
      <c r="C349" s="267"/>
      <c r="D349" s="267"/>
      <c r="E349" s="267"/>
      <c r="F349" s="267"/>
      <c r="G349" s="267"/>
      <c r="H349" s="267"/>
      <c r="I349" s="267"/>
      <c r="J349" s="268">
        <f>$J$1</f>
        <v>2023</v>
      </c>
      <c r="K349" s="268"/>
      <c r="L349" s="268"/>
      <c r="M349" s="160">
        <f>VORNE_10S!L397</f>
        <v>0</v>
      </c>
      <c r="N349" s="80" t="str">
        <f>VORNE_10S!M397</f>
        <v>P</v>
      </c>
      <c r="O349" s="69">
        <f>VORNE_10S!O397</f>
        <v>2</v>
      </c>
      <c r="P349" s="81"/>
      <c r="Q349" s="267" t="str">
        <f>$B$1</f>
        <v xml:space="preserve">  2-Serien Liga</v>
      </c>
      <c r="R349" s="267"/>
      <c r="S349" s="267"/>
      <c r="T349" s="267"/>
      <c r="U349" s="267"/>
      <c r="V349" s="267"/>
      <c r="W349" s="267"/>
      <c r="X349" s="267"/>
      <c r="Y349" s="268">
        <f>$J$1</f>
        <v>2023</v>
      </c>
      <c r="Z349" s="268"/>
      <c r="AA349" s="268"/>
    </row>
    <row r="350" spans="1:28" ht="18" customHeight="1" thickBot="1" x14ac:dyDescent="0.3">
      <c r="A350" s="82" t="s">
        <v>90</v>
      </c>
      <c r="B350" s="83"/>
      <c r="C350" s="83"/>
      <c r="D350" s="84" t="str">
        <f>N349&amp;O349</f>
        <v>P2</v>
      </c>
      <c r="E350" s="84" t="s">
        <v>91</v>
      </c>
      <c r="F350" s="83"/>
      <c r="G350" s="254"/>
      <c r="H350" s="254"/>
      <c r="I350" s="254"/>
      <c r="J350" s="254"/>
      <c r="K350" s="254"/>
      <c r="L350" s="257"/>
      <c r="N350" s="85"/>
      <c r="O350" s="86"/>
      <c r="P350" s="82" t="s">
        <v>90</v>
      </c>
      <c r="Q350" s="83"/>
      <c r="R350" s="83"/>
      <c r="S350" s="84" t="str">
        <f>N349&amp;O349-1</f>
        <v>P1</v>
      </c>
      <c r="T350" s="84" t="s">
        <v>91</v>
      </c>
      <c r="U350" s="83"/>
      <c r="V350" s="254"/>
      <c r="W350" s="254"/>
      <c r="X350" s="254"/>
      <c r="Y350" s="254"/>
      <c r="Z350" s="254"/>
      <c r="AA350" s="257"/>
      <c r="AB350" s="156"/>
    </row>
    <row r="351" spans="1:28" ht="18" customHeight="1" thickBot="1" x14ac:dyDescent="0.25">
      <c r="A351" s="87" t="s">
        <v>92</v>
      </c>
      <c r="B351" s="88" t="s">
        <v>93</v>
      </c>
      <c r="C351" s="88" t="s">
        <v>23</v>
      </c>
      <c r="D351" s="88" t="s">
        <v>94</v>
      </c>
      <c r="E351" s="88" t="s">
        <v>95</v>
      </c>
      <c r="F351" s="88" t="s">
        <v>96</v>
      </c>
      <c r="G351" s="89" t="s">
        <v>97</v>
      </c>
      <c r="H351" s="263" t="s">
        <v>98</v>
      </c>
      <c r="I351" s="264"/>
      <c r="J351" s="264"/>
      <c r="K351" s="264"/>
      <c r="L351" s="265"/>
      <c r="N351" s="85"/>
      <c r="O351" s="86"/>
      <c r="P351" s="87" t="s">
        <v>92</v>
      </c>
      <c r="Q351" s="88" t="s">
        <v>93</v>
      </c>
      <c r="R351" s="88" t="s">
        <v>23</v>
      </c>
      <c r="S351" s="88" t="s">
        <v>94</v>
      </c>
      <c r="T351" s="88" t="s">
        <v>95</v>
      </c>
      <c r="U351" s="88" t="s">
        <v>96</v>
      </c>
      <c r="V351" s="89" t="s">
        <v>97</v>
      </c>
      <c r="W351" s="263" t="s">
        <v>98</v>
      </c>
      <c r="X351" s="264"/>
      <c r="Y351" s="264"/>
      <c r="Z351" s="264"/>
      <c r="AA351" s="265"/>
      <c r="AB351" s="156"/>
    </row>
    <row r="352" spans="1:28" ht="21.75" customHeight="1" thickBot="1" x14ac:dyDescent="0.25">
      <c r="A352" s="266" t="s">
        <v>115</v>
      </c>
      <c r="B352" s="255"/>
      <c r="C352" s="259"/>
      <c r="D352" s="90" t="s">
        <v>100</v>
      </c>
      <c r="E352" s="90"/>
      <c r="F352" s="91"/>
      <c r="G352" s="92" t="s">
        <v>100</v>
      </c>
      <c r="H352" s="87"/>
      <c r="I352" s="90"/>
      <c r="J352" s="90"/>
      <c r="K352" s="90"/>
      <c r="L352" s="92"/>
      <c r="M352" s="156" t="s">
        <v>138</v>
      </c>
      <c r="N352" s="93"/>
      <c r="O352" s="94"/>
      <c r="P352" s="266" t="s">
        <v>115</v>
      </c>
      <c r="Q352" s="255"/>
      <c r="R352" s="259"/>
      <c r="S352" s="90" t="s">
        <v>100</v>
      </c>
      <c r="T352" s="90"/>
      <c r="U352" s="91"/>
      <c r="V352" s="92" t="s">
        <v>100</v>
      </c>
      <c r="W352" s="87"/>
      <c r="X352" s="90"/>
      <c r="Y352" s="90"/>
      <c r="Z352" s="90"/>
      <c r="AA352" s="92"/>
      <c r="AB352" s="156" t="s">
        <v>138</v>
      </c>
    </row>
    <row r="353" spans="1:28" ht="21.75" customHeight="1" x14ac:dyDescent="0.2">
      <c r="A353" s="70" t="s">
        <v>110</v>
      </c>
      <c r="B353" s="71">
        <f>VLOOKUP(D350,'Tischplan_16er_1.-5.'!$4:$100,26)</f>
        <v>2</v>
      </c>
      <c r="C353" s="71">
        <f>VLOOKUP(D350,'Tischplan_16er_1.-5.'!$4:$100,27)</f>
        <v>1</v>
      </c>
      <c r="D353" s="95"/>
      <c r="E353" s="95"/>
      <c r="F353" s="96"/>
      <c r="G353" s="97"/>
      <c r="H353" s="98"/>
      <c r="I353" s="95"/>
      <c r="J353" s="95"/>
      <c r="K353" s="95"/>
      <c r="L353" s="97"/>
      <c r="M353" s="157"/>
      <c r="N353" s="93"/>
      <c r="O353" s="94"/>
      <c r="P353" s="70" t="s">
        <v>110</v>
      </c>
      <c r="Q353" s="71">
        <f>VLOOKUP(S350,'Tischplan_16er_1.-5.'!$4:534,26)</f>
        <v>1</v>
      </c>
      <c r="R353" s="71">
        <f>VLOOKUP(S350,'Tischplan_16er_1.-5.'!$4:534,27)</f>
        <v>1</v>
      </c>
      <c r="S353" s="95"/>
      <c r="T353" s="95"/>
      <c r="U353" s="96"/>
      <c r="V353" s="97"/>
      <c r="W353" s="98"/>
      <c r="X353" s="95"/>
      <c r="Y353" s="95"/>
      <c r="Z353" s="95"/>
      <c r="AA353" s="97"/>
      <c r="AB353" s="157"/>
    </row>
    <row r="354" spans="1:28" ht="21.75" customHeight="1" thickBot="1" x14ac:dyDescent="0.25">
      <c r="A354" s="72" t="s">
        <v>111</v>
      </c>
      <c r="B354" s="73">
        <f>VLOOKUP(D350,'Tischplan_16er_1.-5.'!$4:$100,28)</f>
        <v>2</v>
      </c>
      <c r="C354" s="73">
        <f>VLOOKUP(D350,'Tischplan_16er_1.-5.'!$4:$100,29)</f>
        <v>2</v>
      </c>
      <c r="D354" s="99"/>
      <c r="E354" s="99"/>
      <c r="F354" s="100"/>
      <c r="G354" s="101"/>
      <c r="H354" s="102"/>
      <c r="I354" s="99"/>
      <c r="J354" s="99"/>
      <c r="K354" s="99"/>
      <c r="L354" s="101"/>
      <c r="M354" s="157"/>
      <c r="N354" s="93"/>
      <c r="O354" s="94"/>
      <c r="P354" s="72" t="s">
        <v>111</v>
      </c>
      <c r="Q354" s="73">
        <f>VLOOKUP(S350,'Tischplan_16er_1.-5.'!$4:534,28)</f>
        <v>1</v>
      </c>
      <c r="R354" s="73">
        <f>VLOOKUP(S350,'Tischplan_16er_1.-5.'!$4:534,29)</f>
        <v>2</v>
      </c>
      <c r="S354" s="99"/>
      <c r="T354" s="99"/>
      <c r="U354" s="100"/>
      <c r="V354" s="101"/>
      <c r="W354" s="102"/>
      <c r="X354" s="99"/>
      <c r="Y354" s="99"/>
      <c r="Z354" s="99"/>
      <c r="AA354" s="101"/>
      <c r="AB354" s="157"/>
    </row>
    <row r="355" spans="1:28" ht="21.75" customHeight="1" thickBot="1" x14ac:dyDescent="0.25">
      <c r="A355" s="103" t="s">
        <v>116</v>
      </c>
      <c r="B355" s="90"/>
      <c r="C355" s="90"/>
      <c r="D355" s="90"/>
      <c r="E355" s="90"/>
      <c r="F355" s="91"/>
      <c r="G355" s="92"/>
      <c r="H355" s="87"/>
      <c r="I355" s="90"/>
      <c r="J355" s="90"/>
      <c r="K355" s="90"/>
      <c r="L355" s="92"/>
      <c r="N355" s="104"/>
      <c r="O355" s="86"/>
      <c r="P355" s="103" t="s">
        <v>116</v>
      </c>
      <c r="Q355" s="90"/>
      <c r="R355" s="90"/>
      <c r="S355" s="90"/>
      <c r="T355" s="90"/>
      <c r="U355" s="91"/>
      <c r="V355" s="92"/>
      <c r="W355" s="87"/>
      <c r="X355" s="90"/>
      <c r="Y355" s="90"/>
      <c r="Z355" s="90"/>
      <c r="AA355" s="92"/>
      <c r="AB355" s="156"/>
    </row>
    <row r="356" spans="1:28" ht="21.75" customHeight="1" thickBot="1" x14ac:dyDescent="0.25">
      <c r="A356" s="266" t="s">
        <v>117</v>
      </c>
      <c r="B356" s="255"/>
      <c r="C356" s="259"/>
      <c r="D356" s="90" t="s">
        <v>100</v>
      </c>
      <c r="E356" s="90"/>
      <c r="F356" s="91"/>
      <c r="G356" s="92" t="s">
        <v>100</v>
      </c>
      <c r="H356" s="87"/>
      <c r="I356" s="90"/>
      <c r="J356" s="90"/>
      <c r="K356" s="90"/>
      <c r="L356" s="92"/>
      <c r="N356" s="104"/>
      <c r="O356" s="86"/>
      <c r="P356" s="266" t="s">
        <v>117</v>
      </c>
      <c r="Q356" s="255"/>
      <c r="R356" s="259"/>
      <c r="S356" s="90" t="s">
        <v>100</v>
      </c>
      <c r="T356" s="90"/>
      <c r="U356" s="91"/>
      <c r="V356" s="92" t="s">
        <v>100</v>
      </c>
      <c r="W356" s="87"/>
      <c r="X356" s="90"/>
      <c r="Y356" s="90"/>
      <c r="Z356" s="90"/>
      <c r="AA356" s="92"/>
      <c r="AB356" s="156"/>
    </row>
    <row r="357" spans="1:28" ht="18" customHeight="1" thickBot="1" x14ac:dyDescent="0.3">
      <c r="A357" s="82" t="s">
        <v>90</v>
      </c>
      <c r="B357" s="83"/>
      <c r="C357" s="83"/>
      <c r="D357" s="84" t="str">
        <f>D350</f>
        <v>P2</v>
      </c>
      <c r="E357" s="84" t="s">
        <v>91</v>
      </c>
      <c r="F357" s="83"/>
      <c r="G357" s="254"/>
      <c r="H357" s="255"/>
      <c r="I357" s="255"/>
      <c r="J357" s="255"/>
      <c r="K357" s="255"/>
      <c r="L357" s="256"/>
      <c r="M357" s="156" t="s">
        <v>138</v>
      </c>
      <c r="N357" s="104"/>
      <c r="O357" s="86"/>
      <c r="P357" s="82" t="s">
        <v>90</v>
      </c>
      <c r="Q357" s="83"/>
      <c r="R357" s="83"/>
      <c r="S357" s="84" t="str">
        <f>S350</f>
        <v>P1</v>
      </c>
      <c r="T357" s="84" t="s">
        <v>91</v>
      </c>
      <c r="U357" s="83"/>
      <c r="V357" s="254"/>
      <c r="W357" s="254"/>
      <c r="X357" s="254"/>
      <c r="Y357" s="254"/>
      <c r="Z357" s="254"/>
      <c r="AA357" s="257"/>
      <c r="AB357" s="156" t="s">
        <v>138</v>
      </c>
    </row>
    <row r="358" spans="1:28" ht="21.75" customHeight="1" x14ac:dyDescent="0.2">
      <c r="A358" s="70" t="s">
        <v>112</v>
      </c>
      <c r="B358" s="71">
        <f>VLOOKUP(D350,'Tischplan_16er_1.-5.'!$4:$100,34)</f>
        <v>14</v>
      </c>
      <c r="C358" s="71">
        <f>VLOOKUP(D350,'Tischplan_16er_1.-5.'!$4:$100,35)</f>
        <v>1</v>
      </c>
      <c r="D358" s="95"/>
      <c r="E358" s="95"/>
      <c r="F358" s="96"/>
      <c r="G358" s="97"/>
      <c r="H358" s="98"/>
      <c r="I358" s="95"/>
      <c r="J358" s="95"/>
      <c r="K358" s="95"/>
      <c r="L358" s="97"/>
      <c r="M358" s="157"/>
      <c r="N358" s="104"/>
      <c r="O358" s="86"/>
      <c r="P358" s="70" t="s">
        <v>112</v>
      </c>
      <c r="Q358" s="71">
        <f>VLOOKUP(S350,'Tischplan_16er_1.-5.'!$4:$100,34)</f>
        <v>13</v>
      </c>
      <c r="R358" s="71">
        <f>VLOOKUP(S350,'Tischplan_16er_1.-5.'!$4:$100,35)</f>
        <v>1</v>
      </c>
      <c r="S358" s="95"/>
      <c r="T358" s="95"/>
      <c r="U358" s="96"/>
      <c r="V358" s="97"/>
      <c r="W358" s="98"/>
      <c r="X358" s="95"/>
      <c r="Y358" s="95"/>
      <c r="Z358" s="95"/>
      <c r="AA358" s="97"/>
      <c r="AB358" s="157"/>
    </row>
    <row r="359" spans="1:28" ht="21.75" customHeight="1" thickBot="1" x14ac:dyDescent="0.25">
      <c r="A359" s="72" t="s">
        <v>113</v>
      </c>
      <c r="B359" s="73">
        <f>VLOOKUP(D350,'Tischplan_16er_1.-5.'!$4:$100,36)</f>
        <v>14</v>
      </c>
      <c r="C359" s="73">
        <f>VLOOKUP(D350,'Tischplan_16er_1.-5.'!$4:$100,37)</f>
        <v>2</v>
      </c>
      <c r="D359" s="99"/>
      <c r="E359" s="99"/>
      <c r="F359" s="100"/>
      <c r="G359" s="101"/>
      <c r="H359" s="102"/>
      <c r="I359" s="99"/>
      <c r="J359" s="99"/>
      <c r="K359" s="99"/>
      <c r="L359" s="101"/>
      <c r="M359" s="157"/>
      <c r="N359" s="104"/>
      <c r="O359" s="86"/>
      <c r="P359" s="72" t="s">
        <v>113</v>
      </c>
      <c r="Q359" s="73">
        <f>VLOOKUP(S350,'Tischplan_16er_1.-5.'!$4:$100,36)</f>
        <v>13</v>
      </c>
      <c r="R359" s="73">
        <f>VLOOKUP(S350,'Tischplan_16er_1.-5.'!$4:$100,37)</f>
        <v>2</v>
      </c>
      <c r="S359" s="99"/>
      <c r="T359" s="99"/>
      <c r="U359" s="100"/>
      <c r="V359" s="101"/>
      <c r="W359" s="102"/>
      <c r="X359" s="99"/>
      <c r="Y359" s="99"/>
      <c r="Z359" s="99"/>
      <c r="AA359" s="101"/>
      <c r="AB359" s="157"/>
    </row>
    <row r="360" spans="1:28" ht="21.75" customHeight="1" thickBot="1" x14ac:dyDescent="0.25">
      <c r="A360" s="103" t="s">
        <v>118</v>
      </c>
      <c r="B360" s="90"/>
      <c r="C360" s="90"/>
      <c r="D360" s="90"/>
      <c r="E360" s="90"/>
      <c r="F360" s="91"/>
      <c r="G360" s="92"/>
      <c r="H360" s="87"/>
      <c r="I360" s="90"/>
      <c r="J360" s="90"/>
      <c r="K360" s="90"/>
      <c r="L360" s="92"/>
      <c r="N360" s="104"/>
      <c r="O360" s="86"/>
      <c r="P360" s="103" t="s">
        <v>118</v>
      </c>
      <c r="Q360" s="90"/>
      <c r="R360" s="90"/>
      <c r="S360" s="90"/>
      <c r="T360" s="90"/>
      <c r="U360" s="91"/>
      <c r="V360" s="92"/>
      <c r="W360" s="87"/>
      <c r="X360" s="90"/>
      <c r="Y360" s="90"/>
      <c r="Z360" s="90"/>
      <c r="AA360" s="92"/>
      <c r="AB360" s="156"/>
    </row>
    <row r="361" spans="1:28" ht="21.75" customHeight="1" thickBot="1" x14ac:dyDescent="0.3">
      <c r="A361" s="105" t="s">
        <v>114</v>
      </c>
      <c r="B361" s="90"/>
      <c r="C361" s="90"/>
      <c r="D361" s="90"/>
      <c r="E361" s="90"/>
      <c r="F361" s="90"/>
      <c r="G361" s="92"/>
      <c r="H361" s="87"/>
      <c r="I361" s="90"/>
      <c r="J361" s="90"/>
      <c r="K361" s="90"/>
      <c r="L361" s="92"/>
      <c r="M361" s="161"/>
      <c r="N361" s="107"/>
      <c r="O361" s="106"/>
      <c r="P361" s="105" t="s">
        <v>114</v>
      </c>
      <c r="Q361" s="90"/>
      <c r="R361" s="90"/>
      <c r="S361" s="90"/>
      <c r="T361" s="90"/>
      <c r="U361" s="90"/>
      <c r="V361" s="92"/>
      <c r="W361" s="87"/>
      <c r="X361" s="90"/>
      <c r="Y361" s="90"/>
      <c r="Z361" s="90"/>
      <c r="AA361" s="92"/>
      <c r="AB361" s="161"/>
    </row>
    <row r="362" spans="1:28" ht="15.75" customHeight="1" x14ac:dyDescent="0.2">
      <c r="A362" s="74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N362" s="104"/>
      <c r="O362" s="76"/>
      <c r="P362" s="74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</row>
    <row r="363" spans="1:28" ht="15" customHeight="1" x14ac:dyDescent="0.2">
      <c r="A363" s="77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N363" s="104"/>
      <c r="O363" s="79"/>
      <c r="P363" s="77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</row>
    <row r="364" spans="1:28" ht="24" customHeight="1" thickBot="1" x14ac:dyDescent="0.25">
      <c r="A364" s="81"/>
      <c r="B364" s="267" t="str">
        <f>$B$1</f>
        <v xml:space="preserve">  2-Serien Liga</v>
      </c>
      <c r="C364" s="267"/>
      <c r="D364" s="267"/>
      <c r="E364" s="267"/>
      <c r="F364" s="267"/>
      <c r="G364" s="267"/>
      <c r="H364" s="267"/>
      <c r="I364" s="267"/>
      <c r="J364" s="268">
        <f>$J$1</f>
        <v>2023</v>
      </c>
      <c r="K364" s="268"/>
      <c r="L364" s="268"/>
      <c r="M364" s="160">
        <f>M349</f>
        <v>0</v>
      </c>
      <c r="N364" s="80" t="str">
        <f>N349</f>
        <v>P</v>
      </c>
      <c r="O364" s="69">
        <f>O349+2</f>
        <v>4</v>
      </c>
      <c r="P364" s="81"/>
      <c r="Q364" s="267" t="str">
        <f>$B$1</f>
        <v xml:space="preserve">  2-Serien Liga</v>
      </c>
      <c r="R364" s="267"/>
      <c r="S364" s="267"/>
      <c r="T364" s="267"/>
      <c r="U364" s="267"/>
      <c r="V364" s="267"/>
      <c r="W364" s="267"/>
      <c r="X364" s="267"/>
      <c r="Y364" s="268">
        <f>$J$1</f>
        <v>2023</v>
      </c>
      <c r="Z364" s="268"/>
      <c r="AA364" s="268"/>
    </row>
    <row r="365" spans="1:28" ht="18" customHeight="1" thickBot="1" x14ac:dyDescent="0.3">
      <c r="A365" s="82" t="s">
        <v>90</v>
      </c>
      <c r="B365" s="83"/>
      <c r="C365" s="83"/>
      <c r="D365" s="84" t="str">
        <f>N364&amp;O364</f>
        <v>P4</v>
      </c>
      <c r="E365" s="84" t="s">
        <v>91</v>
      </c>
      <c r="F365" s="83"/>
      <c r="G365" s="254"/>
      <c r="H365" s="255"/>
      <c r="I365" s="255"/>
      <c r="J365" s="255"/>
      <c r="K365" s="255"/>
      <c r="L365" s="256"/>
      <c r="N365" s="85"/>
      <c r="O365" s="86"/>
      <c r="P365" s="82" t="s">
        <v>90</v>
      </c>
      <c r="Q365" s="83"/>
      <c r="R365" s="83"/>
      <c r="S365" s="84" t="str">
        <f>N364&amp;O364-1</f>
        <v>P3</v>
      </c>
      <c r="T365" s="84" t="s">
        <v>91</v>
      </c>
      <c r="U365" s="83"/>
      <c r="V365" s="254"/>
      <c r="W365" s="254"/>
      <c r="X365" s="254"/>
      <c r="Y365" s="254"/>
      <c r="Z365" s="254"/>
      <c r="AA365" s="257"/>
      <c r="AB365" s="156"/>
    </row>
    <row r="366" spans="1:28" ht="18" customHeight="1" thickBot="1" x14ac:dyDescent="0.25">
      <c r="A366" s="87" t="s">
        <v>92</v>
      </c>
      <c r="B366" s="88" t="s">
        <v>93</v>
      </c>
      <c r="C366" s="88" t="s">
        <v>23</v>
      </c>
      <c r="D366" s="88" t="s">
        <v>94</v>
      </c>
      <c r="E366" s="88" t="s">
        <v>95</v>
      </c>
      <c r="F366" s="88" t="s">
        <v>96</v>
      </c>
      <c r="G366" s="89" t="s">
        <v>97</v>
      </c>
      <c r="H366" s="263" t="s">
        <v>98</v>
      </c>
      <c r="I366" s="264"/>
      <c r="J366" s="264"/>
      <c r="K366" s="264"/>
      <c r="L366" s="265"/>
      <c r="N366" s="85"/>
      <c r="O366" s="86"/>
      <c r="P366" s="87" t="s">
        <v>92</v>
      </c>
      <c r="Q366" s="88" t="s">
        <v>93</v>
      </c>
      <c r="R366" s="88" t="s">
        <v>23</v>
      </c>
      <c r="S366" s="88" t="s">
        <v>94</v>
      </c>
      <c r="T366" s="88" t="s">
        <v>95</v>
      </c>
      <c r="U366" s="88" t="s">
        <v>96</v>
      </c>
      <c r="V366" s="89" t="s">
        <v>97</v>
      </c>
      <c r="W366" s="263" t="s">
        <v>98</v>
      </c>
      <c r="X366" s="264"/>
      <c r="Y366" s="264"/>
      <c r="Z366" s="264"/>
      <c r="AA366" s="265"/>
      <c r="AB366" s="156"/>
    </row>
    <row r="367" spans="1:28" ht="21.75" customHeight="1" thickBot="1" x14ac:dyDescent="0.25">
      <c r="A367" s="266" t="s">
        <v>115</v>
      </c>
      <c r="B367" s="255"/>
      <c r="C367" s="259"/>
      <c r="D367" s="90" t="s">
        <v>100</v>
      </c>
      <c r="E367" s="90"/>
      <c r="F367" s="91"/>
      <c r="G367" s="92" t="s">
        <v>100</v>
      </c>
      <c r="H367" s="87"/>
      <c r="I367" s="90"/>
      <c r="J367" s="90"/>
      <c r="K367" s="90"/>
      <c r="L367" s="92"/>
      <c r="M367" s="156" t="s">
        <v>138</v>
      </c>
      <c r="N367" s="93"/>
      <c r="O367" s="94"/>
      <c r="P367" s="266" t="s">
        <v>115</v>
      </c>
      <c r="Q367" s="255"/>
      <c r="R367" s="259"/>
      <c r="S367" s="90" t="s">
        <v>100</v>
      </c>
      <c r="T367" s="90"/>
      <c r="U367" s="91"/>
      <c r="V367" s="92" t="s">
        <v>100</v>
      </c>
      <c r="W367" s="87"/>
      <c r="X367" s="90"/>
      <c r="Y367" s="90"/>
      <c r="Z367" s="90"/>
      <c r="AA367" s="92"/>
      <c r="AB367" s="156" t="s">
        <v>138</v>
      </c>
    </row>
    <row r="368" spans="1:28" ht="21.75" customHeight="1" x14ac:dyDescent="0.2">
      <c r="A368" s="70" t="s">
        <v>110</v>
      </c>
      <c r="B368" s="71">
        <f>VLOOKUP(D365,'Tischplan_16er_1.-5.'!$4:$100,26)</f>
        <v>4</v>
      </c>
      <c r="C368" s="71">
        <f>VLOOKUP(D365,'Tischplan_16er_1.-5.'!$4:$100,27)</f>
        <v>1</v>
      </c>
      <c r="D368" s="95"/>
      <c r="E368" s="95"/>
      <c r="F368" s="96"/>
      <c r="G368" s="97"/>
      <c r="H368" s="98"/>
      <c r="I368" s="95"/>
      <c r="J368" s="95"/>
      <c r="K368" s="95"/>
      <c r="L368" s="97"/>
      <c r="M368" s="157"/>
      <c r="N368" s="93"/>
      <c r="O368" s="94"/>
      <c r="P368" s="70" t="s">
        <v>110</v>
      </c>
      <c r="Q368" s="71">
        <f>VLOOKUP(S365,'Tischplan_16er_1.-5.'!$4:$100,26)</f>
        <v>3</v>
      </c>
      <c r="R368" s="71">
        <f>VLOOKUP(S365,'Tischplan_16er_1.-5.'!$4:$100,27)</f>
        <v>1</v>
      </c>
      <c r="S368" s="95"/>
      <c r="T368" s="95"/>
      <c r="U368" s="96"/>
      <c r="V368" s="97"/>
      <c r="W368" s="98"/>
      <c r="X368" s="95"/>
      <c r="Y368" s="95"/>
      <c r="Z368" s="95"/>
      <c r="AA368" s="97"/>
      <c r="AB368" s="157"/>
    </row>
    <row r="369" spans="1:28" ht="21.75" customHeight="1" thickBot="1" x14ac:dyDescent="0.25">
      <c r="A369" s="72" t="s">
        <v>111</v>
      </c>
      <c r="B369" s="73">
        <f>VLOOKUP(D365,'Tischplan_16er_1.-5.'!$4:$100,28)</f>
        <v>4</v>
      </c>
      <c r="C369" s="73">
        <f>VLOOKUP(D365,'Tischplan_16er_1.-5.'!$4:$100,29)</f>
        <v>2</v>
      </c>
      <c r="D369" s="99"/>
      <c r="E369" s="99"/>
      <c r="F369" s="100"/>
      <c r="G369" s="101"/>
      <c r="H369" s="102"/>
      <c r="I369" s="99"/>
      <c r="J369" s="99"/>
      <c r="K369" s="99"/>
      <c r="L369" s="101"/>
      <c r="M369" s="157"/>
      <c r="N369" s="93"/>
      <c r="O369" s="94"/>
      <c r="P369" s="72" t="s">
        <v>111</v>
      </c>
      <c r="Q369" s="73">
        <f>VLOOKUP(S365,'Tischplan_16er_1.-5.'!$4:$100,28)</f>
        <v>3</v>
      </c>
      <c r="R369" s="73">
        <f>VLOOKUP(S365,'Tischplan_16er_1.-5.'!$4:$100,29)</f>
        <v>2</v>
      </c>
      <c r="S369" s="99"/>
      <c r="T369" s="99"/>
      <c r="U369" s="100"/>
      <c r="V369" s="101"/>
      <c r="W369" s="102"/>
      <c r="X369" s="99"/>
      <c r="Y369" s="99"/>
      <c r="Z369" s="99"/>
      <c r="AA369" s="101"/>
      <c r="AB369" s="157"/>
    </row>
    <row r="370" spans="1:28" ht="21.75" customHeight="1" thickBot="1" x14ac:dyDescent="0.25">
      <c r="A370" s="103" t="s">
        <v>116</v>
      </c>
      <c r="B370" s="90"/>
      <c r="C370" s="90"/>
      <c r="D370" s="90"/>
      <c r="E370" s="90"/>
      <c r="F370" s="91"/>
      <c r="G370" s="92"/>
      <c r="H370" s="87"/>
      <c r="I370" s="90"/>
      <c r="J370" s="90"/>
      <c r="K370" s="90"/>
      <c r="L370" s="92"/>
      <c r="N370" s="104"/>
      <c r="O370" s="86"/>
      <c r="P370" s="103" t="s">
        <v>116</v>
      </c>
      <c r="Q370" s="90"/>
      <c r="R370" s="90"/>
      <c r="S370" s="90"/>
      <c r="T370" s="90"/>
      <c r="U370" s="91"/>
      <c r="V370" s="92"/>
      <c r="W370" s="87"/>
      <c r="X370" s="90"/>
      <c r="Y370" s="90"/>
      <c r="Z370" s="90"/>
      <c r="AA370" s="92"/>
      <c r="AB370" s="156"/>
    </row>
    <row r="371" spans="1:28" ht="21.75" customHeight="1" thickBot="1" x14ac:dyDescent="0.25">
      <c r="A371" s="266" t="s">
        <v>117</v>
      </c>
      <c r="B371" s="255"/>
      <c r="C371" s="259"/>
      <c r="D371" s="90" t="s">
        <v>100</v>
      </c>
      <c r="E371" s="90"/>
      <c r="F371" s="91"/>
      <c r="G371" s="92" t="s">
        <v>100</v>
      </c>
      <c r="H371" s="87"/>
      <c r="I371" s="90"/>
      <c r="J371" s="90"/>
      <c r="K371" s="90"/>
      <c r="L371" s="92"/>
      <c r="N371" s="104"/>
      <c r="O371" s="86"/>
      <c r="P371" s="266" t="s">
        <v>117</v>
      </c>
      <c r="Q371" s="255"/>
      <c r="R371" s="259"/>
      <c r="S371" s="90" t="s">
        <v>100</v>
      </c>
      <c r="T371" s="90"/>
      <c r="U371" s="91"/>
      <c r="V371" s="92" t="s">
        <v>100</v>
      </c>
      <c r="W371" s="87"/>
      <c r="X371" s="90"/>
      <c r="Y371" s="90"/>
      <c r="Z371" s="90"/>
      <c r="AA371" s="92"/>
      <c r="AB371" s="156"/>
    </row>
    <row r="372" spans="1:28" ht="18" customHeight="1" thickBot="1" x14ac:dyDescent="0.3">
      <c r="A372" s="82" t="s">
        <v>90</v>
      </c>
      <c r="B372" s="83"/>
      <c r="C372" s="83"/>
      <c r="D372" s="84" t="str">
        <f>D365</f>
        <v>P4</v>
      </c>
      <c r="E372" s="84" t="s">
        <v>91</v>
      </c>
      <c r="F372" s="83"/>
      <c r="G372" s="254"/>
      <c r="H372" s="255"/>
      <c r="I372" s="255"/>
      <c r="J372" s="255"/>
      <c r="K372" s="255"/>
      <c r="L372" s="256"/>
      <c r="M372" s="156" t="s">
        <v>138</v>
      </c>
      <c r="N372" s="104"/>
      <c r="O372" s="86"/>
      <c r="P372" s="82" t="s">
        <v>90</v>
      </c>
      <c r="Q372" s="83"/>
      <c r="R372" s="83"/>
      <c r="S372" s="84" t="str">
        <f>S365</f>
        <v>P3</v>
      </c>
      <c r="T372" s="84" t="s">
        <v>91</v>
      </c>
      <c r="U372" s="83"/>
      <c r="V372" s="254"/>
      <c r="W372" s="254"/>
      <c r="X372" s="254"/>
      <c r="Y372" s="254"/>
      <c r="Z372" s="254"/>
      <c r="AA372" s="257"/>
      <c r="AB372" s="156" t="s">
        <v>138</v>
      </c>
    </row>
    <row r="373" spans="1:28" ht="21.75" customHeight="1" x14ac:dyDescent="0.2">
      <c r="A373" s="70" t="s">
        <v>112</v>
      </c>
      <c r="B373" s="71">
        <f>VLOOKUP(D365,'Tischplan_16er_1.-5.'!$4:$100,34)</f>
        <v>16</v>
      </c>
      <c r="C373" s="71">
        <f>VLOOKUP(D365,'Tischplan_16er_1.-5.'!$4:$100,35)</f>
        <v>1</v>
      </c>
      <c r="D373" s="95"/>
      <c r="E373" s="95"/>
      <c r="F373" s="96"/>
      <c r="G373" s="97"/>
      <c r="H373" s="98"/>
      <c r="I373" s="95"/>
      <c r="J373" s="95"/>
      <c r="K373" s="95"/>
      <c r="L373" s="97"/>
      <c r="M373" s="157"/>
      <c r="N373" s="104"/>
      <c r="O373" s="86"/>
      <c r="P373" s="70" t="s">
        <v>112</v>
      </c>
      <c r="Q373" s="71">
        <f>VLOOKUP(S365,'Tischplan_16er_1.-5.'!$4:$100,34)</f>
        <v>15</v>
      </c>
      <c r="R373" s="71">
        <f>VLOOKUP(S365,'Tischplan_16er_1.-5.'!$4:$100,35)</f>
        <v>1</v>
      </c>
      <c r="S373" s="95"/>
      <c r="T373" s="95"/>
      <c r="U373" s="96"/>
      <c r="V373" s="97"/>
      <c r="W373" s="98"/>
      <c r="X373" s="95"/>
      <c r="Y373" s="95"/>
      <c r="Z373" s="95"/>
      <c r="AA373" s="97"/>
      <c r="AB373" s="157"/>
    </row>
    <row r="374" spans="1:28" ht="21.75" customHeight="1" thickBot="1" x14ac:dyDescent="0.25">
      <c r="A374" s="72" t="s">
        <v>113</v>
      </c>
      <c r="B374" s="73">
        <f>VLOOKUP(D365,'Tischplan_16er_1.-5.'!$4:$100,36)</f>
        <v>16</v>
      </c>
      <c r="C374" s="73">
        <f>VLOOKUP(D365,'Tischplan_16er_1.-5.'!$4:$100,37)</f>
        <v>2</v>
      </c>
      <c r="D374" s="99"/>
      <c r="E374" s="99"/>
      <c r="F374" s="100"/>
      <c r="G374" s="101"/>
      <c r="H374" s="102"/>
      <c r="I374" s="99"/>
      <c r="J374" s="99"/>
      <c r="K374" s="99"/>
      <c r="L374" s="101"/>
      <c r="M374" s="157"/>
      <c r="N374" s="104"/>
      <c r="O374" s="86"/>
      <c r="P374" s="72" t="s">
        <v>113</v>
      </c>
      <c r="Q374" s="73">
        <f>VLOOKUP(S365,'Tischplan_16er_1.-5.'!$4:$100,36)</f>
        <v>15</v>
      </c>
      <c r="R374" s="73">
        <f>VLOOKUP(S365,'Tischplan_16er_1.-5.'!$4:$100,37)</f>
        <v>2</v>
      </c>
      <c r="S374" s="99"/>
      <c r="T374" s="99"/>
      <c r="U374" s="100"/>
      <c r="V374" s="101"/>
      <c r="W374" s="102"/>
      <c r="X374" s="99"/>
      <c r="Y374" s="99"/>
      <c r="Z374" s="99"/>
      <c r="AA374" s="101"/>
      <c r="AB374" s="157"/>
    </row>
    <row r="375" spans="1:28" ht="21.75" customHeight="1" thickBot="1" x14ac:dyDescent="0.25">
      <c r="A375" s="103" t="s">
        <v>118</v>
      </c>
      <c r="B375" s="90"/>
      <c r="C375" s="90"/>
      <c r="D375" s="90"/>
      <c r="E375" s="90"/>
      <c r="F375" s="91"/>
      <c r="G375" s="92"/>
      <c r="H375" s="87"/>
      <c r="I375" s="90"/>
      <c r="J375" s="90"/>
      <c r="K375" s="90"/>
      <c r="L375" s="92"/>
      <c r="N375" s="104"/>
      <c r="O375" s="86"/>
      <c r="P375" s="103" t="s">
        <v>118</v>
      </c>
      <c r="Q375" s="90"/>
      <c r="R375" s="90"/>
      <c r="S375" s="90"/>
      <c r="T375" s="90"/>
      <c r="U375" s="91"/>
      <c r="V375" s="92"/>
      <c r="W375" s="87"/>
      <c r="X375" s="90"/>
      <c r="Y375" s="90"/>
      <c r="Z375" s="90"/>
      <c r="AA375" s="92"/>
      <c r="AB375" s="156"/>
    </row>
    <row r="376" spans="1:28" ht="21.75" customHeight="1" thickBot="1" x14ac:dyDescent="0.3">
      <c r="A376" s="105" t="s">
        <v>114</v>
      </c>
      <c r="B376" s="90"/>
      <c r="C376" s="90"/>
      <c r="D376" s="90"/>
      <c r="E376" s="90"/>
      <c r="F376" s="90"/>
      <c r="G376" s="92"/>
      <c r="H376" s="87"/>
      <c r="I376" s="90"/>
      <c r="J376" s="90"/>
      <c r="K376" s="90"/>
      <c r="L376" s="92"/>
      <c r="M376" s="161"/>
      <c r="N376" s="107"/>
      <c r="O376" s="108"/>
      <c r="P376" s="105" t="s">
        <v>114</v>
      </c>
      <c r="Q376" s="90"/>
      <c r="R376" s="90"/>
      <c r="S376" s="90"/>
      <c r="T376" s="90"/>
      <c r="U376" s="90"/>
      <c r="V376" s="92"/>
      <c r="W376" s="87"/>
      <c r="X376" s="90"/>
      <c r="Y376" s="90"/>
      <c r="Z376" s="90"/>
      <c r="AA376" s="92"/>
      <c r="AB376" s="161"/>
    </row>
    <row r="377" spans="1:28" ht="3" customHeight="1" x14ac:dyDescent="0.2"/>
    <row r="378" spans="1:28" ht="24" customHeight="1" thickBot="1" x14ac:dyDescent="0.25">
      <c r="A378" s="81"/>
      <c r="B378" s="267" t="str">
        <f>$B$1</f>
        <v xml:space="preserve">  2-Serien Liga</v>
      </c>
      <c r="C378" s="267"/>
      <c r="D378" s="267"/>
      <c r="E378" s="267"/>
      <c r="F378" s="267"/>
      <c r="G378" s="267"/>
      <c r="H378" s="267"/>
      <c r="I378" s="267"/>
      <c r="J378" s="268">
        <f>$J$1</f>
        <v>2023</v>
      </c>
      <c r="K378" s="268"/>
      <c r="L378" s="268"/>
      <c r="M378" s="160">
        <f>VORNE_10S!L430</f>
        <v>0</v>
      </c>
      <c r="N378" s="80" t="str">
        <f>VORNE_10S!M430</f>
        <v>R</v>
      </c>
      <c r="O378" s="69">
        <f>VORNE_10S!O430</f>
        <v>2</v>
      </c>
      <c r="P378" s="81"/>
      <c r="Q378" s="267" t="str">
        <f>$B$1</f>
        <v xml:space="preserve">  2-Serien Liga</v>
      </c>
      <c r="R378" s="267"/>
      <c r="S378" s="267"/>
      <c r="T378" s="267"/>
      <c r="U378" s="267"/>
      <c r="V378" s="267"/>
      <c r="W378" s="267"/>
      <c r="X378" s="267"/>
      <c r="Y378" s="268">
        <f>$J$1</f>
        <v>2023</v>
      </c>
      <c r="Z378" s="268"/>
      <c r="AA378" s="268"/>
    </row>
    <row r="379" spans="1:28" ht="18" customHeight="1" thickBot="1" x14ac:dyDescent="0.3">
      <c r="A379" s="82" t="s">
        <v>90</v>
      </c>
      <c r="B379" s="83"/>
      <c r="C379" s="83"/>
      <c r="D379" s="84" t="str">
        <f>N378&amp;O378</f>
        <v>R2</v>
      </c>
      <c r="E379" s="84" t="s">
        <v>91</v>
      </c>
      <c r="F379" s="83"/>
      <c r="G379" s="254"/>
      <c r="H379" s="254"/>
      <c r="I379" s="254"/>
      <c r="J379" s="254"/>
      <c r="K379" s="254"/>
      <c r="L379" s="257"/>
      <c r="N379" s="85"/>
      <c r="O379" s="86"/>
      <c r="P379" s="82" t="s">
        <v>90</v>
      </c>
      <c r="Q379" s="83"/>
      <c r="R379" s="83"/>
      <c r="S379" s="84" t="str">
        <f>N378&amp;O378-1</f>
        <v>R1</v>
      </c>
      <c r="T379" s="84" t="s">
        <v>91</v>
      </c>
      <c r="U379" s="83"/>
      <c r="V379" s="254"/>
      <c r="W379" s="254"/>
      <c r="X379" s="254"/>
      <c r="Y379" s="254"/>
      <c r="Z379" s="254"/>
      <c r="AA379" s="257"/>
      <c r="AB379" s="156"/>
    </row>
    <row r="380" spans="1:28" ht="18" customHeight="1" thickBot="1" x14ac:dyDescent="0.25">
      <c r="A380" s="87" t="s">
        <v>92</v>
      </c>
      <c r="B380" s="88" t="s">
        <v>93</v>
      </c>
      <c r="C380" s="88" t="s">
        <v>23</v>
      </c>
      <c r="D380" s="88" t="s">
        <v>94</v>
      </c>
      <c r="E380" s="88" t="s">
        <v>95</v>
      </c>
      <c r="F380" s="88" t="s">
        <v>96</v>
      </c>
      <c r="G380" s="89" t="s">
        <v>97</v>
      </c>
      <c r="H380" s="263" t="s">
        <v>98</v>
      </c>
      <c r="I380" s="264"/>
      <c r="J380" s="264"/>
      <c r="K380" s="264"/>
      <c r="L380" s="265"/>
      <c r="N380" s="85"/>
      <c r="O380" s="86"/>
      <c r="P380" s="87" t="s">
        <v>92</v>
      </c>
      <c r="Q380" s="88" t="s">
        <v>93</v>
      </c>
      <c r="R380" s="88" t="s">
        <v>23</v>
      </c>
      <c r="S380" s="88" t="s">
        <v>94</v>
      </c>
      <c r="T380" s="88" t="s">
        <v>95</v>
      </c>
      <c r="U380" s="88" t="s">
        <v>96</v>
      </c>
      <c r="V380" s="89" t="s">
        <v>97</v>
      </c>
      <c r="W380" s="263" t="s">
        <v>98</v>
      </c>
      <c r="X380" s="264"/>
      <c r="Y380" s="264"/>
      <c r="Z380" s="264"/>
      <c r="AA380" s="265"/>
      <c r="AB380" s="156"/>
    </row>
    <row r="381" spans="1:28" ht="21.75" customHeight="1" thickBot="1" x14ac:dyDescent="0.25">
      <c r="A381" s="266" t="s">
        <v>115</v>
      </c>
      <c r="B381" s="255"/>
      <c r="C381" s="259"/>
      <c r="D381" s="90" t="s">
        <v>100</v>
      </c>
      <c r="E381" s="90"/>
      <c r="F381" s="91"/>
      <c r="G381" s="92" t="s">
        <v>100</v>
      </c>
      <c r="H381" s="87"/>
      <c r="I381" s="90"/>
      <c r="J381" s="90"/>
      <c r="K381" s="90"/>
      <c r="L381" s="92"/>
      <c r="M381" s="156" t="s">
        <v>138</v>
      </c>
      <c r="N381" s="93"/>
      <c r="O381" s="94"/>
      <c r="P381" s="266" t="s">
        <v>115</v>
      </c>
      <c r="Q381" s="255"/>
      <c r="R381" s="259"/>
      <c r="S381" s="90" t="s">
        <v>100</v>
      </c>
      <c r="T381" s="90"/>
      <c r="U381" s="91"/>
      <c r="V381" s="92" t="s">
        <v>100</v>
      </c>
      <c r="W381" s="87"/>
      <c r="X381" s="90"/>
      <c r="Y381" s="90"/>
      <c r="Z381" s="90"/>
      <c r="AA381" s="92"/>
      <c r="AB381" s="156" t="s">
        <v>138</v>
      </c>
    </row>
    <row r="382" spans="1:28" ht="21.75" customHeight="1" x14ac:dyDescent="0.2">
      <c r="A382" s="70" t="s">
        <v>110</v>
      </c>
      <c r="B382" s="71">
        <f>VLOOKUP(D379,'Tischplan_16er_1.-5.'!$4:$100,26)</f>
        <v>6</v>
      </c>
      <c r="C382" s="71">
        <f>VLOOKUP(D379,'Tischplan_16er_1.-5.'!$4:$100,27)</f>
        <v>1</v>
      </c>
      <c r="D382" s="95"/>
      <c r="E382" s="95"/>
      <c r="F382" s="96"/>
      <c r="G382" s="97"/>
      <c r="H382" s="98"/>
      <c r="I382" s="95"/>
      <c r="J382" s="95"/>
      <c r="K382" s="95"/>
      <c r="L382" s="97"/>
      <c r="M382" s="157"/>
      <c r="N382" s="93"/>
      <c r="O382" s="94"/>
      <c r="P382" s="70" t="s">
        <v>110</v>
      </c>
      <c r="Q382" s="71">
        <f>VLOOKUP(S379,'Tischplan_16er_1.-5.'!$4:563,26)</f>
        <v>5</v>
      </c>
      <c r="R382" s="71">
        <f>VLOOKUP(S379,'Tischplan_16er_1.-5.'!$4:563,27)</f>
        <v>1</v>
      </c>
      <c r="S382" s="95"/>
      <c r="T382" s="95"/>
      <c r="U382" s="96"/>
      <c r="V382" s="97"/>
      <c r="W382" s="98"/>
      <c r="X382" s="95"/>
      <c r="Y382" s="95"/>
      <c r="Z382" s="95"/>
      <c r="AA382" s="97"/>
      <c r="AB382" s="157"/>
    </row>
    <row r="383" spans="1:28" ht="21.75" customHeight="1" thickBot="1" x14ac:dyDescent="0.25">
      <c r="A383" s="72" t="s">
        <v>111</v>
      </c>
      <c r="B383" s="73">
        <f>VLOOKUP(D379,'Tischplan_16er_1.-5.'!$4:$100,28)</f>
        <v>6</v>
      </c>
      <c r="C383" s="73">
        <f>VLOOKUP(D379,'Tischplan_16er_1.-5.'!$4:$100,29)</f>
        <v>2</v>
      </c>
      <c r="D383" s="99"/>
      <c r="E383" s="99"/>
      <c r="F383" s="100"/>
      <c r="G383" s="101"/>
      <c r="H383" s="102"/>
      <c r="I383" s="99"/>
      <c r="J383" s="99"/>
      <c r="K383" s="99"/>
      <c r="L383" s="101"/>
      <c r="M383" s="157"/>
      <c r="N383" s="93"/>
      <c r="O383" s="94"/>
      <c r="P383" s="72" t="s">
        <v>111</v>
      </c>
      <c r="Q383" s="73">
        <f>VLOOKUP(S379,'Tischplan_16er_1.-5.'!$4:563,28)</f>
        <v>5</v>
      </c>
      <c r="R383" s="73">
        <f>VLOOKUP(S379,'Tischplan_16er_1.-5.'!$4:563,29)</f>
        <v>2</v>
      </c>
      <c r="S383" s="99"/>
      <c r="T383" s="99"/>
      <c r="U383" s="100"/>
      <c r="V383" s="101"/>
      <c r="W383" s="102"/>
      <c r="X383" s="99"/>
      <c r="Y383" s="99"/>
      <c r="Z383" s="99"/>
      <c r="AA383" s="101"/>
      <c r="AB383" s="157"/>
    </row>
    <row r="384" spans="1:28" ht="21.75" customHeight="1" thickBot="1" x14ac:dyDescent="0.25">
      <c r="A384" s="103" t="s">
        <v>116</v>
      </c>
      <c r="B384" s="90"/>
      <c r="C384" s="90"/>
      <c r="D384" s="90"/>
      <c r="E384" s="90"/>
      <c r="F384" s="91"/>
      <c r="G384" s="92"/>
      <c r="H384" s="87"/>
      <c r="I384" s="90"/>
      <c r="J384" s="90"/>
      <c r="K384" s="90"/>
      <c r="L384" s="92"/>
      <c r="N384" s="104"/>
      <c r="O384" s="86"/>
      <c r="P384" s="103" t="s">
        <v>116</v>
      </c>
      <c r="Q384" s="90"/>
      <c r="R384" s="90"/>
      <c r="S384" s="90"/>
      <c r="T384" s="90"/>
      <c r="U384" s="91"/>
      <c r="V384" s="92"/>
      <c r="W384" s="87"/>
      <c r="X384" s="90"/>
      <c r="Y384" s="90"/>
      <c r="Z384" s="90"/>
      <c r="AA384" s="92"/>
      <c r="AB384" s="156"/>
    </row>
    <row r="385" spans="1:28" ht="21.75" customHeight="1" thickBot="1" x14ac:dyDescent="0.25">
      <c r="A385" s="266" t="s">
        <v>117</v>
      </c>
      <c r="B385" s="255"/>
      <c r="C385" s="259"/>
      <c r="D385" s="90" t="s">
        <v>100</v>
      </c>
      <c r="E385" s="90"/>
      <c r="F385" s="91"/>
      <c r="G385" s="92" t="s">
        <v>100</v>
      </c>
      <c r="H385" s="87"/>
      <c r="I385" s="90"/>
      <c r="J385" s="90"/>
      <c r="K385" s="90"/>
      <c r="L385" s="92"/>
      <c r="N385" s="104"/>
      <c r="O385" s="86"/>
      <c r="P385" s="266" t="s">
        <v>117</v>
      </c>
      <c r="Q385" s="255"/>
      <c r="R385" s="259"/>
      <c r="S385" s="90" t="s">
        <v>100</v>
      </c>
      <c r="T385" s="90"/>
      <c r="U385" s="91"/>
      <c r="V385" s="92" t="s">
        <v>100</v>
      </c>
      <c r="W385" s="87"/>
      <c r="X385" s="90"/>
      <c r="Y385" s="90"/>
      <c r="Z385" s="90"/>
      <c r="AA385" s="92"/>
      <c r="AB385" s="156"/>
    </row>
    <row r="386" spans="1:28" ht="18" customHeight="1" thickBot="1" x14ac:dyDescent="0.3">
      <c r="A386" s="82" t="s">
        <v>90</v>
      </c>
      <c r="B386" s="83"/>
      <c r="C386" s="83"/>
      <c r="D386" s="84" t="str">
        <f>D379</f>
        <v>R2</v>
      </c>
      <c r="E386" s="84" t="s">
        <v>91</v>
      </c>
      <c r="F386" s="83"/>
      <c r="G386" s="254"/>
      <c r="H386" s="255"/>
      <c r="I386" s="255"/>
      <c r="J386" s="255"/>
      <c r="K386" s="255"/>
      <c r="L386" s="256"/>
      <c r="M386" s="156" t="s">
        <v>138</v>
      </c>
      <c r="N386" s="104"/>
      <c r="O386" s="86"/>
      <c r="P386" s="82" t="s">
        <v>90</v>
      </c>
      <c r="Q386" s="83"/>
      <c r="R386" s="83"/>
      <c r="S386" s="84" t="str">
        <f>S379</f>
        <v>R1</v>
      </c>
      <c r="T386" s="84" t="s">
        <v>91</v>
      </c>
      <c r="U386" s="83"/>
      <c r="V386" s="254"/>
      <c r="W386" s="254"/>
      <c r="X386" s="254"/>
      <c r="Y386" s="254"/>
      <c r="Z386" s="254"/>
      <c r="AA386" s="257"/>
      <c r="AB386" s="156" t="s">
        <v>138</v>
      </c>
    </row>
    <row r="387" spans="1:28" ht="21.75" customHeight="1" x14ac:dyDescent="0.2">
      <c r="A387" s="70" t="s">
        <v>112</v>
      </c>
      <c r="B387" s="71">
        <f>VLOOKUP(D379,'Tischplan_16er_1.-5.'!$4:$100,34)</f>
        <v>13</v>
      </c>
      <c r="C387" s="71">
        <f>VLOOKUP(D379,'Tischplan_16er_1.-5.'!$4:$100,35)</f>
        <v>3</v>
      </c>
      <c r="D387" s="95"/>
      <c r="E387" s="95"/>
      <c r="F387" s="96"/>
      <c r="G387" s="97"/>
      <c r="H387" s="98"/>
      <c r="I387" s="95"/>
      <c r="J387" s="95"/>
      <c r="K387" s="95"/>
      <c r="L387" s="97"/>
      <c r="M387" s="157"/>
      <c r="N387" s="104"/>
      <c r="O387" s="86"/>
      <c r="P387" s="70" t="s">
        <v>112</v>
      </c>
      <c r="Q387" s="71">
        <f>VLOOKUP(S379,'Tischplan_16er_1.-5.'!$4:$100,34)</f>
        <v>14</v>
      </c>
      <c r="R387" s="71">
        <f>VLOOKUP(S379,'Tischplan_16er_1.-5.'!$4:$100,35)</f>
        <v>3</v>
      </c>
      <c r="S387" s="95"/>
      <c r="T387" s="95"/>
      <c r="U387" s="96"/>
      <c r="V387" s="97"/>
      <c r="W387" s="98"/>
      <c r="X387" s="95"/>
      <c r="Y387" s="95"/>
      <c r="Z387" s="95"/>
      <c r="AA387" s="97"/>
      <c r="AB387" s="157"/>
    </row>
    <row r="388" spans="1:28" ht="21.75" customHeight="1" thickBot="1" x14ac:dyDescent="0.25">
      <c r="A388" s="72" t="s">
        <v>113</v>
      </c>
      <c r="B388" s="73">
        <f>VLOOKUP(D379,'Tischplan_16er_1.-5.'!$4:$100,36)</f>
        <v>16</v>
      </c>
      <c r="C388" s="73">
        <f>VLOOKUP(D379,'Tischplan_16er_1.-5.'!$4:$100,37)</f>
        <v>4</v>
      </c>
      <c r="D388" s="99"/>
      <c r="E388" s="99"/>
      <c r="F388" s="100"/>
      <c r="G388" s="101"/>
      <c r="H388" s="102"/>
      <c r="I388" s="99"/>
      <c r="J388" s="99"/>
      <c r="K388" s="99"/>
      <c r="L388" s="101"/>
      <c r="M388" s="157"/>
      <c r="N388" s="104"/>
      <c r="O388" s="86"/>
      <c r="P388" s="72" t="s">
        <v>113</v>
      </c>
      <c r="Q388" s="73">
        <f>VLOOKUP(S379,'Tischplan_16er_1.-5.'!$4:$100,36)</f>
        <v>15</v>
      </c>
      <c r="R388" s="73">
        <f>VLOOKUP(S379,'Tischplan_16er_1.-5.'!$4:$100,37)</f>
        <v>4</v>
      </c>
      <c r="S388" s="99"/>
      <c r="T388" s="99"/>
      <c r="U388" s="100"/>
      <c r="V388" s="101"/>
      <c r="W388" s="102"/>
      <c r="X388" s="99"/>
      <c r="Y388" s="99"/>
      <c r="Z388" s="99"/>
      <c r="AA388" s="101"/>
      <c r="AB388" s="157"/>
    </row>
    <row r="389" spans="1:28" ht="21.75" customHeight="1" thickBot="1" x14ac:dyDescent="0.25">
      <c r="A389" s="103" t="s">
        <v>118</v>
      </c>
      <c r="B389" s="90"/>
      <c r="C389" s="90"/>
      <c r="D389" s="90"/>
      <c r="E389" s="90"/>
      <c r="F389" s="91"/>
      <c r="G389" s="92"/>
      <c r="H389" s="87"/>
      <c r="I389" s="90"/>
      <c r="J389" s="90"/>
      <c r="K389" s="90"/>
      <c r="L389" s="92"/>
      <c r="N389" s="104"/>
      <c r="O389" s="86"/>
      <c r="P389" s="103" t="s">
        <v>118</v>
      </c>
      <c r="Q389" s="90"/>
      <c r="R389" s="90"/>
      <c r="S389" s="90"/>
      <c r="T389" s="90"/>
      <c r="U389" s="91"/>
      <c r="V389" s="92"/>
      <c r="W389" s="87"/>
      <c r="X389" s="90"/>
      <c r="Y389" s="90"/>
      <c r="Z389" s="90"/>
      <c r="AA389" s="92"/>
      <c r="AB389" s="156"/>
    </row>
    <row r="390" spans="1:28" ht="21.75" customHeight="1" thickBot="1" x14ac:dyDescent="0.3">
      <c r="A390" s="105" t="s">
        <v>114</v>
      </c>
      <c r="B390" s="90"/>
      <c r="C390" s="90"/>
      <c r="D390" s="90"/>
      <c r="E390" s="90"/>
      <c r="F390" s="90"/>
      <c r="G390" s="92"/>
      <c r="H390" s="87"/>
      <c r="I390" s="90"/>
      <c r="J390" s="90"/>
      <c r="K390" s="90"/>
      <c r="L390" s="92"/>
      <c r="M390" s="161"/>
      <c r="N390" s="107"/>
      <c r="O390" s="106"/>
      <c r="P390" s="105" t="s">
        <v>114</v>
      </c>
      <c r="Q390" s="90"/>
      <c r="R390" s="90"/>
      <c r="S390" s="90"/>
      <c r="T390" s="90"/>
      <c r="U390" s="90"/>
      <c r="V390" s="92"/>
      <c r="W390" s="87"/>
      <c r="X390" s="90"/>
      <c r="Y390" s="90"/>
      <c r="Z390" s="90"/>
      <c r="AA390" s="92"/>
      <c r="AB390" s="161"/>
    </row>
    <row r="391" spans="1:28" ht="15.75" customHeight="1" x14ac:dyDescent="0.2">
      <c r="A391" s="74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N391" s="104"/>
      <c r="O391" s="76"/>
      <c r="P391" s="74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</row>
    <row r="392" spans="1:28" ht="15" customHeight="1" x14ac:dyDescent="0.2">
      <c r="A392" s="77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N392" s="104"/>
      <c r="O392" s="79"/>
      <c r="P392" s="77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</row>
    <row r="393" spans="1:28" ht="24" customHeight="1" thickBot="1" x14ac:dyDescent="0.25">
      <c r="A393" s="81"/>
      <c r="B393" s="267" t="str">
        <f>$B$1</f>
        <v xml:space="preserve">  2-Serien Liga</v>
      </c>
      <c r="C393" s="267"/>
      <c r="D393" s="267"/>
      <c r="E393" s="267"/>
      <c r="F393" s="267"/>
      <c r="G393" s="267"/>
      <c r="H393" s="267"/>
      <c r="I393" s="267"/>
      <c r="J393" s="268">
        <f>$J$1</f>
        <v>2023</v>
      </c>
      <c r="K393" s="268"/>
      <c r="L393" s="268"/>
      <c r="M393" s="160">
        <f>M378</f>
        <v>0</v>
      </c>
      <c r="N393" s="80" t="str">
        <f>N378</f>
        <v>R</v>
      </c>
      <c r="O393" s="69">
        <f>O378+2</f>
        <v>4</v>
      </c>
      <c r="P393" s="81"/>
      <c r="Q393" s="267" t="str">
        <f>$B$1</f>
        <v xml:space="preserve">  2-Serien Liga</v>
      </c>
      <c r="R393" s="267"/>
      <c r="S393" s="267"/>
      <c r="T393" s="267"/>
      <c r="U393" s="267"/>
      <c r="V393" s="267"/>
      <c r="W393" s="267"/>
      <c r="X393" s="267"/>
      <c r="Y393" s="268">
        <f>$J$1</f>
        <v>2023</v>
      </c>
      <c r="Z393" s="268"/>
      <c r="AA393" s="268"/>
    </row>
    <row r="394" spans="1:28" ht="18" customHeight="1" thickBot="1" x14ac:dyDescent="0.3">
      <c r="A394" s="82" t="s">
        <v>90</v>
      </c>
      <c r="B394" s="83"/>
      <c r="C394" s="83"/>
      <c r="D394" s="84" t="str">
        <f>N393&amp;O393</f>
        <v>R4</v>
      </c>
      <c r="E394" s="84" t="s">
        <v>91</v>
      </c>
      <c r="F394" s="83"/>
      <c r="G394" s="254"/>
      <c r="H394" s="255"/>
      <c r="I394" s="255"/>
      <c r="J394" s="255"/>
      <c r="K394" s="255"/>
      <c r="L394" s="256"/>
      <c r="N394" s="85"/>
      <c r="O394" s="86"/>
      <c r="P394" s="82" t="s">
        <v>90</v>
      </c>
      <c r="Q394" s="83"/>
      <c r="R394" s="83"/>
      <c r="S394" s="84" t="str">
        <f>N393&amp;O393-1</f>
        <v>R3</v>
      </c>
      <c r="T394" s="84" t="s">
        <v>91</v>
      </c>
      <c r="U394" s="83"/>
      <c r="V394" s="254"/>
      <c r="W394" s="254"/>
      <c r="X394" s="254"/>
      <c r="Y394" s="254"/>
      <c r="Z394" s="254"/>
      <c r="AA394" s="257"/>
      <c r="AB394" s="156"/>
    </row>
    <row r="395" spans="1:28" ht="18" customHeight="1" thickBot="1" x14ac:dyDescent="0.25">
      <c r="A395" s="87" t="s">
        <v>92</v>
      </c>
      <c r="B395" s="88" t="s">
        <v>93</v>
      </c>
      <c r="C395" s="88" t="s">
        <v>23</v>
      </c>
      <c r="D395" s="88" t="s">
        <v>94</v>
      </c>
      <c r="E395" s="88" t="s">
        <v>95</v>
      </c>
      <c r="F395" s="88" t="s">
        <v>96</v>
      </c>
      <c r="G395" s="89" t="s">
        <v>97</v>
      </c>
      <c r="H395" s="263" t="s">
        <v>98</v>
      </c>
      <c r="I395" s="264"/>
      <c r="J395" s="264"/>
      <c r="K395" s="264"/>
      <c r="L395" s="265"/>
      <c r="N395" s="85"/>
      <c r="O395" s="86"/>
      <c r="P395" s="87" t="s">
        <v>92</v>
      </c>
      <c r="Q395" s="88" t="s">
        <v>93</v>
      </c>
      <c r="R395" s="88" t="s">
        <v>23</v>
      </c>
      <c r="S395" s="88" t="s">
        <v>94</v>
      </c>
      <c r="T395" s="88" t="s">
        <v>95</v>
      </c>
      <c r="U395" s="88" t="s">
        <v>96</v>
      </c>
      <c r="V395" s="89" t="s">
        <v>97</v>
      </c>
      <c r="W395" s="263" t="s">
        <v>98</v>
      </c>
      <c r="X395" s="264"/>
      <c r="Y395" s="264"/>
      <c r="Z395" s="264"/>
      <c r="AA395" s="265"/>
      <c r="AB395" s="156"/>
    </row>
    <row r="396" spans="1:28" ht="21.75" customHeight="1" thickBot="1" x14ac:dyDescent="0.25">
      <c r="A396" s="266" t="s">
        <v>115</v>
      </c>
      <c r="B396" s="255"/>
      <c r="C396" s="259"/>
      <c r="D396" s="90" t="s">
        <v>100</v>
      </c>
      <c r="E396" s="90"/>
      <c r="F396" s="91"/>
      <c r="G396" s="92" t="s">
        <v>100</v>
      </c>
      <c r="H396" s="87"/>
      <c r="I396" s="90"/>
      <c r="J396" s="90"/>
      <c r="K396" s="90"/>
      <c r="L396" s="92"/>
      <c r="M396" s="156" t="s">
        <v>138</v>
      </c>
      <c r="N396" s="93"/>
      <c r="O396" s="94"/>
      <c r="P396" s="266" t="s">
        <v>115</v>
      </c>
      <c r="Q396" s="255"/>
      <c r="R396" s="259"/>
      <c r="S396" s="90" t="s">
        <v>100</v>
      </c>
      <c r="T396" s="90"/>
      <c r="U396" s="91"/>
      <c r="V396" s="92" t="s">
        <v>100</v>
      </c>
      <c r="W396" s="87"/>
      <c r="X396" s="90"/>
      <c r="Y396" s="90"/>
      <c r="Z396" s="90"/>
      <c r="AA396" s="92"/>
      <c r="AB396" s="156" t="s">
        <v>138</v>
      </c>
    </row>
    <row r="397" spans="1:28" ht="21.75" customHeight="1" x14ac:dyDescent="0.2">
      <c r="A397" s="70" t="s">
        <v>110</v>
      </c>
      <c r="B397" s="71">
        <f>VLOOKUP(D394,'Tischplan_16er_1.-5.'!$4:$100,26)</f>
        <v>8</v>
      </c>
      <c r="C397" s="71">
        <f>VLOOKUP(D394,'Tischplan_16er_1.-5.'!$4:$100,27)</f>
        <v>1</v>
      </c>
      <c r="D397" s="95"/>
      <c r="E397" s="95"/>
      <c r="F397" s="96"/>
      <c r="G397" s="97"/>
      <c r="H397" s="98"/>
      <c r="I397" s="95"/>
      <c r="J397" s="95"/>
      <c r="K397" s="95"/>
      <c r="L397" s="97"/>
      <c r="M397" s="157"/>
      <c r="N397" s="93"/>
      <c r="O397" s="94"/>
      <c r="P397" s="70" t="s">
        <v>110</v>
      </c>
      <c r="Q397" s="71">
        <f>VLOOKUP(S394,'Tischplan_16er_1.-5.'!$4:$100,26)</f>
        <v>7</v>
      </c>
      <c r="R397" s="71">
        <f>VLOOKUP(S394,'Tischplan_16er_1.-5.'!$4:$100,27)</f>
        <v>1</v>
      </c>
      <c r="S397" s="95"/>
      <c r="T397" s="95"/>
      <c r="U397" s="96"/>
      <c r="V397" s="97"/>
      <c r="W397" s="98"/>
      <c r="X397" s="95"/>
      <c r="Y397" s="95"/>
      <c r="Z397" s="95"/>
      <c r="AA397" s="97"/>
      <c r="AB397" s="157"/>
    </row>
    <row r="398" spans="1:28" ht="21.75" customHeight="1" thickBot="1" x14ac:dyDescent="0.25">
      <c r="A398" s="72" t="s">
        <v>111</v>
      </c>
      <c r="B398" s="73">
        <f>VLOOKUP(D394,'Tischplan_16er_1.-5.'!$4:$100,28)</f>
        <v>8</v>
      </c>
      <c r="C398" s="73">
        <f>VLOOKUP(D394,'Tischplan_16er_1.-5.'!$4:$100,29)</f>
        <v>2</v>
      </c>
      <c r="D398" s="99"/>
      <c r="E398" s="99"/>
      <c r="F398" s="100"/>
      <c r="G398" s="101"/>
      <c r="H398" s="102"/>
      <c r="I398" s="99"/>
      <c r="J398" s="99"/>
      <c r="K398" s="99"/>
      <c r="L398" s="101"/>
      <c r="M398" s="157"/>
      <c r="N398" s="93"/>
      <c r="O398" s="94"/>
      <c r="P398" s="72" t="s">
        <v>111</v>
      </c>
      <c r="Q398" s="73">
        <f>VLOOKUP(S394,'Tischplan_16er_1.-5.'!$4:$100,28)</f>
        <v>7</v>
      </c>
      <c r="R398" s="73">
        <f>VLOOKUP(S394,'Tischplan_16er_1.-5.'!$4:$100,29)</f>
        <v>2</v>
      </c>
      <c r="S398" s="99"/>
      <c r="T398" s="99"/>
      <c r="U398" s="100"/>
      <c r="V398" s="101"/>
      <c r="W398" s="102"/>
      <c r="X398" s="99"/>
      <c r="Y398" s="99"/>
      <c r="Z398" s="99"/>
      <c r="AA398" s="101"/>
      <c r="AB398" s="157"/>
    </row>
    <row r="399" spans="1:28" ht="21.75" customHeight="1" thickBot="1" x14ac:dyDescent="0.25">
      <c r="A399" s="103" t="s">
        <v>116</v>
      </c>
      <c r="B399" s="90"/>
      <c r="C399" s="90"/>
      <c r="D399" s="90"/>
      <c r="E399" s="90"/>
      <c r="F399" s="91"/>
      <c r="G399" s="92"/>
      <c r="H399" s="87"/>
      <c r="I399" s="90"/>
      <c r="J399" s="90"/>
      <c r="K399" s="90"/>
      <c r="L399" s="92"/>
      <c r="N399" s="104"/>
      <c r="O399" s="86"/>
      <c r="P399" s="103" t="s">
        <v>116</v>
      </c>
      <c r="Q399" s="90"/>
      <c r="R399" s="90"/>
      <c r="S399" s="90"/>
      <c r="T399" s="90"/>
      <c r="U399" s="91"/>
      <c r="V399" s="92"/>
      <c r="W399" s="87"/>
      <c r="X399" s="90"/>
      <c r="Y399" s="90"/>
      <c r="Z399" s="90"/>
      <c r="AA399" s="92"/>
      <c r="AB399" s="156"/>
    </row>
    <row r="400" spans="1:28" ht="21.75" customHeight="1" thickBot="1" x14ac:dyDescent="0.25">
      <c r="A400" s="266" t="s">
        <v>117</v>
      </c>
      <c r="B400" s="255"/>
      <c r="C400" s="259"/>
      <c r="D400" s="90" t="s">
        <v>100</v>
      </c>
      <c r="E400" s="90"/>
      <c r="F400" s="91"/>
      <c r="G400" s="92" t="s">
        <v>100</v>
      </c>
      <c r="H400" s="87"/>
      <c r="I400" s="90"/>
      <c r="J400" s="90"/>
      <c r="K400" s="90"/>
      <c r="L400" s="92"/>
      <c r="N400" s="104"/>
      <c r="O400" s="86"/>
      <c r="P400" s="266" t="s">
        <v>117</v>
      </c>
      <c r="Q400" s="255"/>
      <c r="R400" s="259"/>
      <c r="S400" s="90" t="s">
        <v>100</v>
      </c>
      <c r="T400" s="90"/>
      <c r="U400" s="91"/>
      <c r="V400" s="92" t="s">
        <v>100</v>
      </c>
      <c r="W400" s="87"/>
      <c r="X400" s="90"/>
      <c r="Y400" s="90"/>
      <c r="Z400" s="90"/>
      <c r="AA400" s="92"/>
      <c r="AB400" s="156"/>
    </row>
    <row r="401" spans="1:28" ht="18" customHeight="1" thickBot="1" x14ac:dyDescent="0.3">
      <c r="A401" s="82" t="s">
        <v>90</v>
      </c>
      <c r="B401" s="83"/>
      <c r="C401" s="83"/>
      <c r="D401" s="84" t="str">
        <f>D394</f>
        <v>R4</v>
      </c>
      <c r="E401" s="84" t="s">
        <v>91</v>
      </c>
      <c r="F401" s="83"/>
      <c r="G401" s="254"/>
      <c r="H401" s="255"/>
      <c r="I401" s="255"/>
      <c r="J401" s="255"/>
      <c r="K401" s="255"/>
      <c r="L401" s="256"/>
      <c r="M401" s="156" t="s">
        <v>138</v>
      </c>
      <c r="N401" s="104"/>
      <c r="O401" s="86"/>
      <c r="P401" s="82" t="s">
        <v>90</v>
      </c>
      <c r="Q401" s="83"/>
      <c r="R401" s="83"/>
      <c r="S401" s="84" t="str">
        <f>S394</f>
        <v>R3</v>
      </c>
      <c r="T401" s="84" t="s">
        <v>91</v>
      </c>
      <c r="U401" s="83"/>
      <c r="V401" s="254"/>
      <c r="W401" s="254"/>
      <c r="X401" s="254"/>
      <c r="Y401" s="254"/>
      <c r="Z401" s="254"/>
      <c r="AA401" s="257"/>
      <c r="AB401" s="156" t="s">
        <v>138</v>
      </c>
    </row>
    <row r="402" spans="1:28" ht="21.75" customHeight="1" x14ac:dyDescent="0.2">
      <c r="A402" s="70" t="s">
        <v>112</v>
      </c>
      <c r="B402" s="71">
        <f>VLOOKUP(D394,'Tischplan_16er_1.-5.'!$4:$100,34)</f>
        <v>15</v>
      </c>
      <c r="C402" s="71">
        <f>VLOOKUP(D394,'Tischplan_16er_1.-5.'!$4:$100,35)</f>
        <v>3</v>
      </c>
      <c r="D402" s="95"/>
      <c r="E402" s="95"/>
      <c r="F402" s="96"/>
      <c r="G402" s="97"/>
      <c r="H402" s="98"/>
      <c r="I402" s="95"/>
      <c r="J402" s="95"/>
      <c r="K402" s="95"/>
      <c r="L402" s="97"/>
      <c r="M402" s="157"/>
      <c r="N402" s="104"/>
      <c r="O402" s="86"/>
      <c r="P402" s="70" t="s">
        <v>112</v>
      </c>
      <c r="Q402" s="71">
        <f>VLOOKUP(S394,'Tischplan_16er_1.-5.'!$4:$100,34)</f>
        <v>16</v>
      </c>
      <c r="R402" s="71">
        <f>VLOOKUP(S394,'Tischplan_16er_1.-5.'!$4:$100,35)</f>
        <v>3</v>
      </c>
      <c r="S402" s="95"/>
      <c r="T402" s="95"/>
      <c r="U402" s="96"/>
      <c r="V402" s="97"/>
      <c r="W402" s="98"/>
      <c r="X402" s="95"/>
      <c r="Y402" s="95"/>
      <c r="Z402" s="95"/>
      <c r="AA402" s="97"/>
      <c r="AB402" s="157"/>
    </row>
    <row r="403" spans="1:28" ht="21.75" customHeight="1" thickBot="1" x14ac:dyDescent="0.25">
      <c r="A403" s="72" t="s">
        <v>113</v>
      </c>
      <c r="B403" s="73">
        <f>VLOOKUP(D394,'Tischplan_16er_1.-5.'!$4:$100,36)</f>
        <v>14</v>
      </c>
      <c r="C403" s="73">
        <f>VLOOKUP(D394,'Tischplan_16er_1.-5.'!$4:$100,37)</f>
        <v>4</v>
      </c>
      <c r="D403" s="99"/>
      <c r="E403" s="99"/>
      <c r="F403" s="100"/>
      <c r="G403" s="101"/>
      <c r="H403" s="102"/>
      <c r="I403" s="99"/>
      <c r="J403" s="99"/>
      <c r="K403" s="99"/>
      <c r="L403" s="101"/>
      <c r="M403" s="157"/>
      <c r="N403" s="104"/>
      <c r="O403" s="86"/>
      <c r="P403" s="72" t="s">
        <v>113</v>
      </c>
      <c r="Q403" s="73">
        <f>VLOOKUP(S394,'Tischplan_16er_1.-5.'!$4:$100,36)</f>
        <v>13</v>
      </c>
      <c r="R403" s="73">
        <f>VLOOKUP(S394,'Tischplan_16er_1.-5.'!$4:$100,37)</f>
        <v>4</v>
      </c>
      <c r="S403" s="99"/>
      <c r="T403" s="99"/>
      <c r="U403" s="100"/>
      <c r="V403" s="101"/>
      <c r="W403" s="102"/>
      <c r="X403" s="99"/>
      <c r="Y403" s="99"/>
      <c r="Z403" s="99"/>
      <c r="AA403" s="101"/>
      <c r="AB403" s="157"/>
    </row>
    <row r="404" spans="1:28" ht="21.75" customHeight="1" thickBot="1" x14ac:dyDescent="0.25">
      <c r="A404" s="103" t="s">
        <v>118</v>
      </c>
      <c r="B404" s="90"/>
      <c r="C404" s="90"/>
      <c r="D404" s="90"/>
      <c r="E404" s="90"/>
      <c r="F404" s="91"/>
      <c r="G404" s="92"/>
      <c r="H404" s="87"/>
      <c r="I404" s="90"/>
      <c r="J404" s="90"/>
      <c r="K404" s="90"/>
      <c r="L404" s="92"/>
      <c r="N404" s="104"/>
      <c r="O404" s="86"/>
      <c r="P404" s="103" t="s">
        <v>118</v>
      </c>
      <c r="Q404" s="90"/>
      <c r="R404" s="90"/>
      <c r="S404" s="90"/>
      <c r="T404" s="90"/>
      <c r="U404" s="91"/>
      <c r="V404" s="92"/>
      <c r="W404" s="87"/>
      <c r="X404" s="90"/>
      <c r="Y404" s="90"/>
      <c r="Z404" s="90"/>
      <c r="AA404" s="92"/>
      <c r="AB404" s="156"/>
    </row>
    <row r="405" spans="1:28" ht="21.75" customHeight="1" thickBot="1" x14ac:dyDescent="0.3">
      <c r="A405" s="105" t="s">
        <v>114</v>
      </c>
      <c r="B405" s="90"/>
      <c r="C405" s="90"/>
      <c r="D405" s="90"/>
      <c r="E405" s="90"/>
      <c r="F405" s="90"/>
      <c r="G405" s="92"/>
      <c r="H405" s="87"/>
      <c r="I405" s="90"/>
      <c r="J405" s="90"/>
      <c r="K405" s="90"/>
      <c r="L405" s="92"/>
      <c r="M405" s="161"/>
      <c r="N405" s="107"/>
      <c r="O405" s="108"/>
      <c r="P405" s="105" t="s">
        <v>114</v>
      </c>
      <c r="Q405" s="90"/>
      <c r="R405" s="90"/>
      <c r="S405" s="90"/>
      <c r="T405" s="90"/>
      <c r="U405" s="90"/>
      <c r="V405" s="92"/>
      <c r="W405" s="87"/>
      <c r="X405" s="90"/>
      <c r="Y405" s="90"/>
      <c r="Z405" s="90"/>
      <c r="AA405" s="92"/>
      <c r="AB405" s="161"/>
    </row>
    <row r="406" spans="1:28" ht="3" customHeight="1" x14ac:dyDescent="0.2"/>
    <row r="407" spans="1:28" ht="24" customHeight="1" thickBot="1" x14ac:dyDescent="0.25">
      <c r="A407" s="81"/>
      <c r="B407" s="267" t="str">
        <f>$B$1</f>
        <v xml:space="preserve">  2-Serien Liga</v>
      </c>
      <c r="C407" s="267"/>
      <c r="D407" s="267"/>
      <c r="E407" s="267"/>
      <c r="F407" s="267"/>
      <c r="G407" s="267"/>
      <c r="H407" s="267"/>
      <c r="I407" s="267"/>
      <c r="J407" s="268">
        <f>$J$1</f>
        <v>2023</v>
      </c>
      <c r="K407" s="268"/>
      <c r="L407" s="268"/>
      <c r="M407" s="160">
        <f>VORNE_10S!L463</f>
        <v>0</v>
      </c>
      <c r="N407" s="80" t="str">
        <f>VORNE_10S!M463</f>
        <v>S</v>
      </c>
      <c r="O407" s="69">
        <f>VORNE_10S!O463</f>
        <v>2</v>
      </c>
      <c r="P407" s="81"/>
      <c r="Q407" s="267" t="str">
        <f>$B$1</f>
        <v xml:space="preserve">  2-Serien Liga</v>
      </c>
      <c r="R407" s="267"/>
      <c r="S407" s="267"/>
      <c r="T407" s="267"/>
      <c r="U407" s="267"/>
      <c r="V407" s="267"/>
      <c r="W407" s="267"/>
      <c r="X407" s="267"/>
      <c r="Y407" s="268">
        <f>$J$1</f>
        <v>2023</v>
      </c>
      <c r="Z407" s="268"/>
      <c r="AA407" s="268"/>
    </row>
    <row r="408" spans="1:28" ht="18" customHeight="1" thickBot="1" x14ac:dyDescent="0.3">
      <c r="A408" s="82" t="s">
        <v>90</v>
      </c>
      <c r="B408" s="83"/>
      <c r="C408" s="83"/>
      <c r="D408" s="84" t="str">
        <f>N407&amp;O407</f>
        <v>S2</v>
      </c>
      <c r="E408" s="84" t="s">
        <v>91</v>
      </c>
      <c r="F408" s="83"/>
      <c r="G408" s="254"/>
      <c r="H408" s="254"/>
      <c r="I408" s="254"/>
      <c r="J408" s="254"/>
      <c r="K408" s="254"/>
      <c r="L408" s="257"/>
      <c r="N408" s="85"/>
      <c r="O408" s="86"/>
      <c r="P408" s="82" t="s">
        <v>90</v>
      </c>
      <c r="Q408" s="83"/>
      <c r="R408" s="83"/>
      <c r="S408" s="84" t="str">
        <f>N407&amp;O407-1</f>
        <v>S1</v>
      </c>
      <c r="T408" s="84" t="s">
        <v>91</v>
      </c>
      <c r="U408" s="83"/>
      <c r="V408" s="254"/>
      <c r="W408" s="254"/>
      <c r="X408" s="254"/>
      <c r="Y408" s="254"/>
      <c r="Z408" s="254"/>
      <c r="AA408" s="257"/>
      <c r="AB408" s="156"/>
    </row>
    <row r="409" spans="1:28" ht="18" customHeight="1" thickBot="1" x14ac:dyDescent="0.25">
      <c r="A409" s="87" t="s">
        <v>92</v>
      </c>
      <c r="B409" s="88" t="s">
        <v>93</v>
      </c>
      <c r="C409" s="88" t="s">
        <v>23</v>
      </c>
      <c r="D409" s="88" t="s">
        <v>94</v>
      </c>
      <c r="E409" s="88" t="s">
        <v>95</v>
      </c>
      <c r="F409" s="88" t="s">
        <v>96</v>
      </c>
      <c r="G409" s="89" t="s">
        <v>97</v>
      </c>
      <c r="H409" s="263" t="s">
        <v>98</v>
      </c>
      <c r="I409" s="264"/>
      <c r="J409" s="264"/>
      <c r="K409" s="264"/>
      <c r="L409" s="265"/>
      <c r="N409" s="85"/>
      <c r="O409" s="86"/>
      <c r="P409" s="87" t="s">
        <v>92</v>
      </c>
      <c r="Q409" s="88" t="s">
        <v>93</v>
      </c>
      <c r="R409" s="88" t="s">
        <v>23</v>
      </c>
      <c r="S409" s="88" t="s">
        <v>94</v>
      </c>
      <c r="T409" s="88" t="s">
        <v>95</v>
      </c>
      <c r="U409" s="88" t="s">
        <v>96</v>
      </c>
      <c r="V409" s="89" t="s">
        <v>97</v>
      </c>
      <c r="W409" s="263" t="s">
        <v>98</v>
      </c>
      <c r="X409" s="264"/>
      <c r="Y409" s="264"/>
      <c r="Z409" s="264"/>
      <c r="AA409" s="265"/>
      <c r="AB409" s="156"/>
    </row>
    <row r="410" spans="1:28" ht="21.75" customHeight="1" thickBot="1" x14ac:dyDescent="0.25">
      <c r="A410" s="266" t="s">
        <v>115</v>
      </c>
      <c r="B410" s="255"/>
      <c r="C410" s="259"/>
      <c r="D410" s="90" t="s">
        <v>100</v>
      </c>
      <c r="E410" s="90"/>
      <c r="F410" s="91"/>
      <c r="G410" s="92" t="s">
        <v>100</v>
      </c>
      <c r="H410" s="87"/>
      <c r="I410" s="90"/>
      <c r="J410" s="90"/>
      <c r="K410" s="90"/>
      <c r="L410" s="92"/>
      <c r="M410" s="156" t="s">
        <v>138</v>
      </c>
      <c r="N410" s="93"/>
      <c r="O410" s="94"/>
      <c r="P410" s="266" t="s">
        <v>115</v>
      </c>
      <c r="Q410" s="255"/>
      <c r="R410" s="259"/>
      <c r="S410" s="90" t="s">
        <v>100</v>
      </c>
      <c r="T410" s="90"/>
      <c r="U410" s="91"/>
      <c r="V410" s="92" t="s">
        <v>100</v>
      </c>
      <c r="W410" s="87"/>
      <c r="X410" s="90"/>
      <c r="Y410" s="90"/>
      <c r="Z410" s="90"/>
      <c r="AA410" s="92"/>
      <c r="AB410" s="156" t="s">
        <v>138</v>
      </c>
    </row>
    <row r="411" spans="1:28" ht="21.75" customHeight="1" x14ac:dyDescent="0.2">
      <c r="A411" s="70" t="s">
        <v>110</v>
      </c>
      <c r="B411" s="71">
        <f>VLOOKUP(D408,'Tischplan_16er_1.-5.'!$4:$100,26)</f>
        <v>10</v>
      </c>
      <c r="C411" s="71">
        <f>VLOOKUP(D408,'Tischplan_16er_1.-5.'!$4:$100,27)</f>
        <v>1</v>
      </c>
      <c r="D411" s="95"/>
      <c r="E411" s="95"/>
      <c r="F411" s="96"/>
      <c r="G411" s="97"/>
      <c r="H411" s="98"/>
      <c r="I411" s="95"/>
      <c r="J411" s="95"/>
      <c r="K411" s="95"/>
      <c r="L411" s="97"/>
      <c r="M411" s="157"/>
      <c r="N411" s="93"/>
      <c r="O411" s="94"/>
      <c r="P411" s="70" t="s">
        <v>110</v>
      </c>
      <c r="Q411" s="71">
        <f>VLOOKUP(S408,'Tischplan_16er_1.-5.'!$4:592,26)</f>
        <v>9</v>
      </c>
      <c r="R411" s="71">
        <f>VLOOKUP(S408,'Tischplan_16er_1.-5.'!$4:592,27)</f>
        <v>1</v>
      </c>
      <c r="S411" s="95"/>
      <c r="T411" s="95"/>
      <c r="U411" s="96"/>
      <c r="V411" s="97"/>
      <c r="W411" s="98"/>
      <c r="X411" s="95"/>
      <c r="Y411" s="95"/>
      <c r="Z411" s="95"/>
      <c r="AA411" s="97"/>
      <c r="AB411" s="157"/>
    </row>
    <row r="412" spans="1:28" ht="21.75" customHeight="1" thickBot="1" x14ac:dyDescent="0.25">
      <c r="A412" s="72" t="s">
        <v>111</v>
      </c>
      <c r="B412" s="73">
        <f>VLOOKUP(D408,'Tischplan_16er_1.-5.'!$4:$100,28)</f>
        <v>10</v>
      </c>
      <c r="C412" s="73">
        <f>VLOOKUP(D408,'Tischplan_16er_1.-5.'!$4:$100,29)</f>
        <v>2</v>
      </c>
      <c r="D412" s="99"/>
      <c r="E412" s="99"/>
      <c r="F412" s="100"/>
      <c r="G412" s="101"/>
      <c r="H412" s="102"/>
      <c r="I412" s="99"/>
      <c r="J412" s="99"/>
      <c r="K412" s="99"/>
      <c r="L412" s="101"/>
      <c r="M412" s="157"/>
      <c r="N412" s="93"/>
      <c r="O412" s="94"/>
      <c r="P412" s="72" t="s">
        <v>111</v>
      </c>
      <c r="Q412" s="73">
        <f>VLOOKUP(S408,'Tischplan_16er_1.-5.'!$4:592,28)</f>
        <v>9</v>
      </c>
      <c r="R412" s="73">
        <f>VLOOKUP(S408,'Tischplan_16er_1.-5.'!$4:592,29)</f>
        <v>2</v>
      </c>
      <c r="S412" s="99"/>
      <c r="T412" s="99"/>
      <c r="U412" s="100"/>
      <c r="V412" s="101"/>
      <c r="W412" s="102"/>
      <c r="X412" s="99"/>
      <c r="Y412" s="99"/>
      <c r="Z412" s="99"/>
      <c r="AA412" s="101"/>
      <c r="AB412" s="157"/>
    </row>
    <row r="413" spans="1:28" ht="21.75" customHeight="1" thickBot="1" x14ac:dyDescent="0.25">
      <c r="A413" s="103" t="s">
        <v>116</v>
      </c>
      <c r="B413" s="90"/>
      <c r="C413" s="90"/>
      <c r="D413" s="90"/>
      <c r="E413" s="90"/>
      <c r="F413" s="91"/>
      <c r="G413" s="92"/>
      <c r="H413" s="87"/>
      <c r="I413" s="90"/>
      <c r="J413" s="90"/>
      <c r="K413" s="90"/>
      <c r="L413" s="92"/>
      <c r="N413" s="104"/>
      <c r="O413" s="86"/>
      <c r="P413" s="103" t="s">
        <v>116</v>
      </c>
      <c r="Q413" s="90"/>
      <c r="R413" s="90"/>
      <c r="S413" s="90"/>
      <c r="T413" s="90"/>
      <c r="U413" s="91"/>
      <c r="V413" s="92"/>
      <c r="W413" s="87"/>
      <c r="X413" s="90"/>
      <c r="Y413" s="90"/>
      <c r="Z413" s="90"/>
      <c r="AA413" s="92"/>
      <c r="AB413" s="156"/>
    </row>
    <row r="414" spans="1:28" ht="21.75" customHeight="1" thickBot="1" x14ac:dyDescent="0.25">
      <c r="A414" s="266" t="s">
        <v>117</v>
      </c>
      <c r="B414" s="255"/>
      <c r="C414" s="259"/>
      <c r="D414" s="90" t="s">
        <v>100</v>
      </c>
      <c r="E414" s="90"/>
      <c r="F414" s="91"/>
      <c r="G414" s="92" t="s">
        <v>100</v>
      </c>
      <c r="H414" s="87"/>
      <c r="I414" s="90"/>
      <c r="J414" s="90"/>
      <c r="K414" s="90"/>
      <c r="L414" s="92"/>
      <c r="N414" s="104"/>
      <c r="O414" s="86"/>
      <c r="P414" s="266" t="s">
        <v>117</v>
      </c>
      <c r="Q414" s="255"/>
      <c r="R414" s="259"/>
      <c r="S414" s="90" t="s">
        <v>100</v>
      </c>
      <c r="T414" s="90"/>
      <c r="U414" s="91"/>
      <c r="V414" s="92" t="s">
        <v>100</v>
      </c>
      <c r="W414" s="87"/>
      <c r="X414" s="90"/>
      <c r="Y414" s="90"/>
      <c r="Z414" s="90"/>
      <c r="AA414" s="92"/>
      <c r="AB414" s="156"/>
    </row>
    <row r="415" spans="1:28" ht="18" customHeight="1" thickBot="1" x14ac:dyDescent="0.3">
      <c r="A415" s="82" t="s">
        <v>90</v>
      </c>
      <c r="B415" s="83"/>
      <c r="C415" s="83"/>
      <c r="D415" s="84" t="str">
        <f>D408</f>
        <v>S2</v>
      </c>
      <c r="E415" s="84" t="s">
        <v>91</v>
      </c>
      <c r="F415" s="83"/>
      <c r="G415" s="254"/>
      <c r="H415" s="255"/>
      <c r="I415" s="255"/>
      <c r="J415" s="255"/>
      <c r="K415" s="255"/>
      <c r="L415" s="256"/>
      <c r="M415" s="156" t="s">
        <v>138</v>
      </c>
      <c r="N415" s="104"/>
      <c r="O415" s="86"/>
      <c r="P415" s="82" t="s">
        <v>90</v>
      </c>
      <c r="Q415" s="83"/>
      <c r="R415" s="83"/>
      <c r="S415" s="84" t="str">
        <f>S408</f>
        <v>S1</v>
      </c>
      <c r="T415" s="84" t="s">
        <v>91</v>
      </c>
      <c r="U415" s="83"/>
      <c r="V415" s="254"/>
      <c r="W415" s="254"/>
      <c r="X415" s="254"/>
      <c r="Y415" s="254"/>
      <c r="Z415" s="254"/>
      <c r="AA415" s="257"/>
      <c r="AB415" s="156" t="s">
        <v>138</v>
      </c>
    </row>
    <row r="416" spans="1:28" ht="21.75" customHeight="1" x14ac:dyDescent="0.2">
      <c r="A416" s="70" t="s">
        <v>112</v>
      </c>
      <c r="B416" s="71">
        <f>VLOOKUP(D408,'Tischplan_16er_1.-5.'!$4:$100,34)</f>
        <v>16</v>
      </c>
      <c r="C416" s="71">
        <f>VLOOKUP(D408,'Tischplan_16er_1.-5.'!$4:$100,35)</f>
        <v>4</v>
      </c>
      <c r="D416" s="95"/>
      <c r="E416" s="95"/>
      <c r="F416" s="96"/>
      <c r="G416" s="97"/>
      <c r="H416" s="98"/>
      <c r="I416" s="95"/>
      <c r="J416" s="95"/>
      <c r="K416" s="95"/>
      <c r="L416" s="97"/>
      <c r="M416" s="157"/>
      <c r="N416" s="104"/>
      <c r="O416" s="86"/>
      <c r="P416" s="70" t="s">
        <v>112</v>
      </c>
      <c r="Q416" s="71">
        <f>VLOOKUP(S408,'Tischplan_16er_1.-5.'!$4:$100,34)</f>
        <v>15</v>
      </c>
      <c r="R416" s="71">
        <f>VLOOKUP(S408,'Tischplan_16er_1.-5.'!$4:$100,35)</f>
        <v>4</v>
      </c>
      <c r="S416" s="95"/>
      <c r="T416" s="95"/>
      <c r="U416" s="96"/>
      <c r="V416" s="97"/>
      <c r="W416" s="98"/>
      <c r="X416" s="95"/>
      <c r="Y416" s="95"/>
      <c r="Z416" s="95"/>
      <c r="AA416" s="97"/>
      <c r="AB416" s="157"/>
    </row>
    <row r="417" spans="1:28" ht="21.75" customHeight="1" thickBot="1" x14ac:dyDescent="0.25">
      <c r="A417" s="72" t="s">
        <v>113</v>
      </c>
      <c r="B417" s="73">
        <f>VLOOKUP(D408,'Tischplan_16er_1.-5.'!$4:$100,36)</f>
        <v>15</v>
      </c>
      <c r="C417" s="73">
        <f>VLOOKUP(D408,'Tischplan_16er_1.-5.'!$4:$100,37)</f>
        <v>3</v>
      </c>
      <c r="D417" s="99"/>
      <c r="E417" s="99"/>
      <c r="F417" s="100"/>
      <c r="G417" s="101"/>
      <c r="H417" s="102"/>
      <c r="I417" s="99"/>
      <c r="J417" s="99"/>
      <c r="K417" s="99"/>
      <c r="L417" s="101"/>
      <c r="M417" s="157"/>
      <c r="N417" s="104"/>
      <c r="O417" s="86"/>
      <c r="P417" s="72" t="s">
        <v>113</v>
      </c>
      <c r="Q417" s="73">
        <f>VLOOKUP(S408,'Tischplan_16er_1.-5.'!$4:$100,36)</f>
        <v>16</v>
      </c>
      <c r="R417" s="73">
        <f>VLOOKUP(S408,'Tischplan_16er_1.-5.'!$4:$100,37)</f>
        <v>3</v>
      </c>
      <c r="S417" s="99"/>
      <c r="T417" s="99"/>
      <c r="U417" s="100"/>
      <c r="V417" s="101"/>
      <c r="W417" s="102"/>
      <c r="X417" s="99"/>
      <c r="Y417" s="99"/>
      <c r="Z417" s="99"/>
      <c r="AA417" s="101"/>
      <c r="AB417" s="157"/>
    </row>
    <row r="418" spans="1:28" ht="21.75" customHeight="1" thickBot="1" x14ac:dyDescent="0.25">
      <c r="A418" s="103" t="s">
        <v>118</v>
      </c>
      <c r="B418" s="90"/>
      <c r="C418" s="90"/>
      <c r="D418" s="90"/>
      <c r="E418" s="90"/>
      <c r="F418" s="91"/>
      <c r="G418" s="92"/>
      <c r="H418" s="87"/>
      <c r="I418" s="90"/>
      <c r="J418" s="90"/>
      <c r="K418" s="90"/>
      <c r="L418" s="92"/>
      <c r="N418" s="104"/>
      <c r="O418" s="86"/>
      <c r="P418" s="103" t="s">
        <v>118</v>
      </c>
      <c r="Q418" s="90"/>
      <c r="R418" s="90"/>
      <c r="S418" s="90"/>
      <c r="T418" s="90"/>
      <c r="U418" s="91"/>
      <c r="V418" s="92"/>
      <c r="W418" s="87"/>
      <c r="X418" s="90"/>
      <c r="Y418" s="90"/>
      <c r="Z418" s="90"/>
      <c r="AA418" s="92"/>
      <c r="AB418" s="156"/>
    </row>
    <row r="419" spans="1:28" ht="21.75" customHeight="1" thickBot="1" x14ac:dyDescent="0.3">
      <c r="A419" s="105" t="s">
        <v>114</v>
      </c>
      <c r="B419" s="90"/>
      <c r="C419" s="90"/>
      <c r="D419" s="90"/>
      <c r="E419" s="90"/>
      <c r="F419" s="90"/>
      <c r="G419" s="92"/>
      <c r="H419" s="87"/>
      <c r="I419" s="90"/>
      <c r="J419" s="90"/>
      <c r="K419" s="90"/>
      <c r="L419" s="92"/>
      <c r="M419" s="161"/>
      <c r="N419" s="107"/>
      <c r="O419" s="106"/>
      <c r="P419" s="105" t="s">
        <v>114</v>
      </c>
      <c r="Q419" s="90"/>
      <c r="R419" s="90"/>
      <c r="S419" s="90"/>
      <c r="T419" s="90"/>
      <c r="U419" s="90"/>
      <c r="V419" s="92"/>
      <c r="W419" s="87"/>
      <c r="X419" s="90"/>
      <c r="Y419" s="90"/>
      <c r="Z419" s="90"/>
      <c r="AA419" s="92"/>
      <c r="AB419" s="161"/>
    </row>
    <row r="420" spans="1:28" ht="15.75" customHeight="1" x14ac:dyDescent="0.2">
      <c r="A420" s="74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N420" s="104"/>
      <c r="O420" s="76"/>
      <c r="P420" s="74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</row>
    <row r="421" spans="1:28" ht="15" customHeight="1" x14ac:dyDescent="0.2">
      <c r="A421" s="77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N421" s="104"/>
      <c r="O421" s="79"/>
      <c r="P421" s="77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</row>
    <row r="422" spans="1:28" ht="24" customHeight="1" thickBot="1" x14ac:dyDescent="0.25">
      <c r="A422" s="81"/>
      <c r="B422" s="267" t="str">
        <f>$B$1</f>
        <v xml:space="preserve">  2-Serien Liga</v>
      </c>
      <c r="C422" s="267"/>
      <c r="D422" s="267"/>
      <c r="E422" s="267"/>
      <c r="F422" s="267"/>
      <c r="G422" s="267"/>
      <c r="H422" s="267"/>
      <c r="I422" s="267"/>
      <c r="J422" s="268">
        <f>$J$1</f>
        <v>2023</v>
      </c>
      <c r="K422" s="268"/>
      <c r="L422" s="268"/>
      <c r="M422" s="160">
        <f>M407</f>
        <v>0</v>
      </c>
      <c r="N422" s="80" t="str">
        <f>N407</f>
        <v>S</v>
      </c>
      <c r="O422" s="69">
        <f>O407+2</f>
        <v>4</v>
      </c>
      <c r="P422" s="81"/>
      <c r="Q422" s="267" t="str">
        <f>$B$1</f>
        <v xml:space="preserve">  2-Serien Liga</v>
      </c>
      <c r="R422" s="267"/>
      <c r="S422" s="267"/>
      <c r="T422" s="267"/>
      <c r="U422" s="267"/>
      <c r="V422" s="267"/>
      <c r="W422" s="267"/>
      <c r="X422" s="267"/>
      <c r="Y422" s="268">
        <f>$J$1</f>
        <v>2023</v>
      </c>
      <c r="Z422" s="268"/>
      <c r="AA422" s="268"/>
    </row>
    <row r="423" spans="1:28" ht="18" customHeight="1" thickBot="1" x14ac:dyDescent="0.3">
      <c r="A423" s="82" t="s">
        <v>90</v>
      </c>
      <c r="B423" s="83"/>
      <c r="C423" s="83"/>
      <c r="D423" s="84" t="str">
        <f>N422&amp;O422</f>
        <v>S4</v>
      </c>
      <c r="E423" s="84" t="s">
        <v>91</v>
      </c>
      <c r="F423" s="83"/>
      <c r="G423" s="254"/>
      <c r="H423" s="255"/>
      <c r="I423" s="255"/>
      <c r="J423" s="255"/>
      <c r="K423" s="255"/>
      <c r="L423" s="256"/>
      <c r="N423" s="85"/>
      <c r="O423" s="86"/>
      <c r="P423" s="82" t="s">
        <v>90</v>
      </c>
      <c r="Q423" s="83"/>
      <c r="R423" s="83"/>
      <c r="S423" s="84" t="str">
        <f>N422&amp;O422-1</f>
        <v>S3</v>
      </c>
      <c r="T423" s="84" t="s">
        <v>91</v>
      </c>
      <c r="U423" s="83"/>
      <c r="V423" s="254"/>
      <c r="W423" s="254"/>
      <c r="X423" s="254"/>
      <c r="Y423" s="254"/>
      <c r="Z423" s="254"/>
      <c r="AA423" s="257"/>
      <c r="AB423" s="156"/>
    </row>
    <row r="424" spans="1:28" ht="18" customHeight="1" thickBot="1" x14ac:dyDescent="0.25">
      <c r="A424" s="87" t="s">
        <v>92</v>
      </c>
      <c r="B424" s="88" t="s">
        <v>93</v>
      </c>
      <c r="C424" s="88" t="s">
        <v>23</v>
      </c>
      <c r="D424" s="88" t="s">
        <v>94</v>
      </c>
      <c r="E424" s="88" t="s">
        <v>95</v>
      </c>
      <c r="F424" s="88" t="s">
        <v>96</v>
      </c>
      <c r="G424" s="89" t="s">
        <v>97</v>
      </c>
      <c r="H424" s="263" t="s">
        <v>98</v>
      </c>
      <c r="I424" s="264"/>
      <c r="J424" s="264"/>
      <c r="K424" s="264"/>
      <c r="L424" s="265"/>
      <c r="N424" s="85"/>
      <c r="O424" s="86"/>
      <c r="P424" s="87" t="s">
        <v>92</v>
      </c>
      <c r="Q424" s="88" t="s">
        <v>93</v>
      </c>
      <c r="R424" s="88" t="s">
        <v>23</v>
      </c>
      <c r="S424" s="88" t="s">
        <v>94</v>
      </c>
      <c r="T424" s="88" t="s">
        <v>95</v>
      </c>
      <c r="U424" s="88" t="s">
        <v>96</v>
      </c>
      <c r="V424" s="89" t="s">
        <v>97</v>
      </c>
      <c r="W424" s="263" t="s">
        <v>98</v>
      </c>
      <c r="X424" s="264"/>
      <c r="Y424" s="264"/>
      <c r="Z424" s="264"/>
      <c r="AA424" s="265"/>
      <c r="AB424" s="156"/>
    </row>
    <row r="425" spans="1:28" ht="21.75" customHeight="1" thickBot="1" x14ac:dyDescent="0.25">
      <c r="A425" s="266" t="s">
        <v>115</v>
      </c>
      <c r="B425" s="255"/>
      <c r="C425" s="259"/>
      <c r="D425" s="90" t="s">
        <v>100</v>
      </c>
      <c r="E425" s="90"/>
      <c r="F425" s="91"/>
      <c r="G425" s="92" t="s">
        <v>100</v>
      </c>
      <c r="H425" s="87"/>
      <c r="I425" s="90"/>
      <c r="J425" s="90"/>
      <c r="K425" s="90"/>
      <c r="L425" s="92"/>
      <c r="M425" s="156" t="s">
        <v>138</v>
      </c>
      <c r="N425" s="93"/>
      <c r="O425" s="94"/>
      <c r="P425" s="266" t="s">
        <v>115</v>
      </c>
      <c r="Q425" s="255"/>
      <c r="R425" s="259"/>
      <c r="S425" s="90" t="s">
        <v>100</v>
      </c>
      <c r="T425" s="90"/>
      <c r="U425" s="91"/>
      <c r="V425" s="92" t="s">
        <v>100</v>
      </c>
      <c r="W425" s="87"/>
      <c r="X425" s="90"/>
      <c r="Y425" s="90"/>
      <c r="Z425" s="90"/>
      <c r="AA425" s="92"/>
      <c r="AB425" s="156" t="s">
        <v>138</v>
      </c>
    </row>
    <row r="426" spans="1:28" ht="21.75" customHeight="1" x14ac:dyDescent="0.2">
      <c r="A426" s="70" t="s">
        <v>110</v>
      </c>
      <c r="B426" s="71">
        <f>VLOOKUP(D423,'Tischplan_16er_1.-5.'!$4:$100,26)</f>
        <v>12</v>
      </c>
      <c r="C426" s="71">
        <f>VLOOKUP(D423,'Tischplan_16er_1.-5.'!$4:$100,27)</f>
        <v>1</v>
      </c>
      <c r="D426" s="95"/>
      <c r="E426" s="95"/>
      <c r="F426" s="96"/>
      <c r="G426" s="97"/>
      <c r="H426" s="98"/>
      <c r="I426" s="95"/>
      <c r="J426" s="95"/>
      <c r="K426" s="95"/>
      <c r="L426" s="97"/>
      <c r="M426" s="157"/>
      <c r="N426" s="93"/>
      <c r="O426" s="94"/>
      <c r="P426" s="70" t="s">
        <v>110</v>
      </c>
      <c r="Q426" s="71">
        <f>VLOOKUP(S423,'Tischplan_16er_1.-5.'!$4:$100,26)</f>
        <v>11</v>
      </c>
      <c r="R426" s="71">
        <f>VLOOKUP(S423,'Tischplan_16er_1.-5.'!$4:$100,27)</f>
        <v>1</v>
      </c>
      <c r="S426" s="95"/>
      <c r="T426" s="95"/>
      <c r="U426" s="96"/>
      <c r="V426" s="97"/>
      <c r="W426" s="98"/>
      <c r="X426" s="95"/>
      <c r="Y426" s="95"/>
      <c r="Z426" s="95"/>
      <c r="AA426" s="97"/>
      <c r="AB426" s="157"/>
    </row>
    <row r="427" spans="1:28" ht="21.75" customHeight="1" thickBot="1" x14ac:dyDescent="0.25">
      <c r="A427" s="72" t="s">
        <v>111</v>
      </c>
      <c r="B427" s="73">
        <f>VLOOKUP(D423,'Tischplan_16er_1.-5.'!$4:$100,28)</f>
        <v>12</v>
      </c>
      <c r="C427" s="73">
        <f>VLOOKUP(D423,'Tischplan_16er_1.-5.'!$4:$100,29)</f>
        <v>2</v>
      </c>
      <c r="D427" s="99"/>
      <c r="E427" s="99"/>
      <c r="F427" s="100"/>
      <c r="G427" s="101"/>
      <c r="H427" s="102"/>
      <c r="I427" s="99"/>
      <c r="J427" s="99"/>
      <c r="K427" s="99"/>
      <c r="L427" s="101"/>
      <c r="M427" s="157"/>
      <c r="N427" s="93"/>
      <c r="O427" s="94"/>
      <c r="P427" s="72" t="s">
        <v>111</v>
      </c>
      <c r="Q427" s="73">
        <f>VLOOKUP(S423,'Tischplan_16er_1.-5.'!$4:$100,28)</f>
        <v>11</v>
      </c>
      <c r="R427" s="73">
        <f>VLOOKUP(S423,'Tischplan_16er_1.-5.'!$4:$100,29)</f>
        <v>2</v>
      </c>
      <c r="S427" s="99"/>
      <c r="T427" s="99"/>
      <c r="U427" s="100"/>
      <c r="V427" s="101"/>
      <c r="W427" s="102"/>
      <c r="X427" s="99"/>
      <c r="Y427" s="99"/>
      <c r="Z427" s="99"/>
      <c r="AA427" s="101"/>
      <c r="AB427" s="157"/>
    </row>
    <row r="428" spans="1:28" ht="21.75" customHeight="1" thickBot="1" x14ac:dyDescent="0.25">
      <c r="A428" s="103" t="s">
        <v>116</v>
      </c>
      <c r="B428" s="90"/>
      <c r="C428" s="90"/>
      <c r="D428" s="90"/>
      <c r="E428" s="90"/>
      <c r="F428" s="91"/>
      <c r="G428" s="92"/>
      <c r="H428" s="87"/>
      <c r="I428" s="90"/>
      <c r="J428" s="90"/>
      <c r="K428" s="90"/>
      <c r="L428" s="92"/>
      <c r="N428" s="104"/>
      <c r="O428" s="86"/>
      <c r="P428" s="103" t="s">
        <v>116</v>
      </c>
      <c r="Q428" s="90"/>
      <c r="R428" s="90"/>
      <c r="S428" s="90"/>
      <c r="T428" s="90"/>
      <c r="U428" s="91"/>
      <c r="V428" s="92"/>
      <c r="W428" s="87"/>
      <c r="X428" s="90"/>
      <c r="Y428" s="90"/>
      <c r="Z428" s="90"/>
      <c r="AA428" s="92"/>
      <c r="AB428" s="156"/>
    </row>
    <row r="429" spans="1:28" ht="21.75" customHeight="1" thickBot="1" x14ac:dyDescent="0.25">
      <c r="A429" s="266" t="s">
        <v>117</v>
      </c>
      <c r="B429" s="255"/>
      <c r="C429" s="259"/>
      <c r="D429" s="90" t="s">
        <v>100</v>
      </c>
      <c r="E429" s="90"/>
      <c r="F429" s="91"/>
      <c r="G429" s="92" t="s">
        <v>100</v>
      </c>
      <c r="H429" s="87"/>
      <c r="I429" s="90"/>
      <c r="J429" s="90"/>
      <c r="K429" s="90"/>
      <c r="L429" s="92"/>
      <c r="N429" s="104"/>
      <c r="O429" s="86"/>
      <c r="P429" s="266" t="s">
        <v>117</v>
      </c>
      <c r="Q429" s="255"/>
      <c r="R429" s="259"/>
      <c r="S429" s="90" t="s">
        <v>100</v>
      </c>
      <c r="T429" s="90"/>
      <c r="U429" s="91"/>
      <c r="V429" s="92" t="s">
        <v>100</v>
      </c>
      <c r="W429" s="87"/>
      <c r="X429" s="90"/>
      <c r="Y429" s="90"/>
      <c r="Z429" s="90"/>
      <c r="AA429" s="92"/>
      <c r="AB429" s="156"/>
    </row>
    <row r="430" spans="1:28" ht="18" customHeight="1" thickBot="1" x14ac:dyDescent="0.3">
      <c r="A430" s="82" t="s">
        <v>90</v>
      </c>
      <c r="B430" s="83"/>
      <c r="C430" s="83"/>
      <c r="D430" s="84" t="str">
        <f>D423</f>
        <v>S4</v>
      </c>
      <c r="E430" s="84" t="s">
        <v>91</v>
      </c>
      <c r="F430" s="83"/>
      <c r="G430" s="254"/>
      <c r="H430" s="255"/>
      <c r="I430" s="255"/>
      <c r="J430" s="255"/>
      <c r="K430" s="255"/>
      <c r="L430" s="256"/>
      <c r="M430" s="156" t="s">
        <v>138</v>
      </c>
      <c r="N430" s="104"/>
      <c r="O430" s="86"/>
      <c r="P430" s="82" t="s">
        <v>90</v>
      </c>
      <c r="Q430" s="83"/>
      <c r="R430" s="83"/>
      <c r="S430" s="84" t="str">
        <f>S423</f>
        <v>S3</v>
      </c>
      <c r="T430" s="84" t="s">
        <v>91</v>
      </c>
      <c r="U430" s="83"/>
      <c r="V430" s="254"/>
      <c r="W430" s="254"/>
      <c r="X430" s="254"/>
      <c r="Y430" s="254"/>
      <c r="Z430" s="254"/>
      <c r="AA430" s="257"/>
      <c r="AB430" s="156" t="s">
        <v>138</v>
      </c>
    </row>
    <row r="431" spans="1:28" ht="21.75" customHeight="1" x14ac:dyDescent="0.2">
      <c r="A431" s="70" t="s">
        <v>112</v>
      </c>
      <c r="B431" s="71">
        <f>VLOOKUP(D423,'Tischplan_16er_1.-5.'!$4:$100,34)</f>
        <v>14</v>
      </c>
      <c r="C431" s="71">
        <f>VLOOKUP(D423,'Tischplan_16er_1.-5.'!$4:$100,35)</f>
        <v>4</v>
      </c>
      <c r="D431" s="95"/>
      <c r="E431" s="95"/>
      <c r="F431" s="96"/>
      <c r="G431" s="97"/>
      <c r="H431" s="98"/>
      <c r="I431" s="95"/>
      <c r="J431" s="95"/>
      <c r="K431" s="95"/>
      <c r="L431" s="97"/>
      <c r="M431" s="157"/>
      <c r="N431" s="104"/>
      <c r="O431" s="86"/>
      <c r="P431" s="70" t="s">
        <v>112</v>
      </c>
      <c r="Q431" s="71">
        <f>VLOOKUP(S423,'Tischplan_16er_1.-5.'!$4:$100,34)</f>
        <v>13</v>
      </c>
      <c r="R431" s="71">
        <f>VLOOKUP(S423,'Tischplan_16er_1.-5.'!$4:$100,35)</f>
        <v>4</v>
      </c>
      <c r="S431" s="95"/>
      <c r="T431" s="95"/>
      <c r="U431" s="96"/>
      <c r="V431" s="97"/>
      <c r="W431" s="98"/>
      <c r="X431" s="95"/>
      <c r="Y431" s="95"/>
      <c r="Z431" s="95"/>
      <c r="AA431" s="97"/>
      <c r="AB431" s="157"/>
    </row>
    <row r="432" spans="1:28" ht="21.75" customHeight="1" thickBot="1" x14ac:dyDescent="0.25">
      <c r="A432" s="72" t="s">
        <v>113</v>
      </c>
      <c r="B432" s="73">
        <f>VLOOKUP(D423,'Tischplan_16er_1.-5.'!$4:$100,36)</f>
        <v>13</v>
      </c>
      <c r="C432" s="73">
        <f>VLOOKUP(D423,'Tischplan_16er_1.-5.'!$4:$100,37)</f>
        <v>3</v>
      </c>
      <c r="D432" s="99"/>
      <c r="E432" s="99"/>
      <c r="F432" s="100"/>
      <c r="G432" s="101"/>
      <c r="H432" s="102"/>
      <c r="I432" s="99"/>
      <c r="J432" s="99"/>
      <c r="K432" s="99"/>
      <c r="L432" s="101"/>
      <c r="M432" s="157"/>
      <c r="N432" s="104"/>
      <c r="O432" s="86"/>
      <c r="P432" s="72" t="s">
        <v>113</v>
      </c>
      <c r="Q432" s="73">
        <f>VLOOKUP(S423,'Tischplan_16er_1.-5.'!$4:$100,36)</f>
        <v>14</v>
      </c>
      <c r="R432" s="73">
        <f>VLOOKUP(S423,'Tischplan_16er_1.-5.'!$4:$100,37)</f>
        <v>3</v>
      </c>
      <c r="S432" s="99"/>
      <c r="T432" s="99"/>
      <c r="U432" s="100"/>
      <c r="V432" s="101"/>
      <c r="W432" s="102"/>
      <c r="X432" s="99"/>
      <c r="Y432" s="99"/>
      <c r="Z432" s="99"/>
      <c r="AA432" s="101"/>
      <c r="AB432" s="157"/>
    </row>
    <row r="433" spans="1:28" ht="21.75" customHeight="1" thickBot="1" x14ac:dyDescent="0.25">
      <c r="A433" s="103" t="s">
        <v>118</v>
      </c>
      <c r="B433" s="90"/>
      <c r="C433" s="90"/>
      <c r="D433" s="90"/>
      <c r="E433" s="90"/>
      <c r="F433" s="91"/>
      <c r="G433" s="92"/>
      <c r="H433" s="87"/>
      <c r="I433" s="90"/>
      <c r="J433" s="90"/>
      <c r="K433" s="90"/>
      <c r="L433" s="92"/>
      <c r="N433" s="104"/>
      <c r="O433" s="86"/>
      <c r="P433" s="103" t="s">
        <v>118</v>
      </c>
      <c r="Q433" s="90"/>
      <c r="R433" s="90"/>
      <c r="S433" s="90"/>
      <c r="T433" s="90"/>
      <c r="U433" s="91"/>
      <c r="V433" s="92"/>
      <c r="W433" s="87"/>
      <c r="X433" s="90"/>
      <c r="Y433" s="90"/>
      <c r="Z433" s="90"/>
      <c r="AA433" s="92"/>
      <c r="AB433" s="156"/>
    </row>
    <row r="434" spans="1:28" ht="21.75" customHeight="1" thickBot="1" x14ac:dyDescent="0.3">
      <c r="A434" s="105" t="s">
        <v>114</v>
      </c>
      <c r="B434" s="90"/>
      <c r="C434" s="90"/>
      <c r="D434" s="90"/>
      <c r="E434" s="90"/>
      <c r="F434" s="90"/>
      <c r="G434" s="92"/>
      <c r="H434" s="87"/>
      <c r="I434" s="90"/>
      <c r="J434" s="90"/>
      <c r="K434" s="90"/>
      <c r="L434" s="92"/>
      <c r="M434" s="161"/>
      <c r="N434" s="107"/>
      <c r="O434" s="108"/>
      <c r="P434" s="105" t="s">
        <v>114</v>
      </c>
      <c r="Q434" s="90"/>
      <c r="R434" s="90"/>
      <c r="S434" s="90"/>
      <c r="T434" s="90"/>
      <c r="U434" s="90"/>
      <c r="V434" s="92"/>
      <c r="W434" s="87"/>
      <c r="X434" s="90"/>
      <c r="Y434" s="90"/>
      <c r="Z434" s="90"/>
      <c r="AA434" s="92"/>
      <c r="AB434" s="161"/>
    </row>
    <row r="435" spans="1:28" ht="3" customHeight="1" x14ac:dyDescent="0.2"/>
    <row r="436" spans="1:28" ht="24" customHeight="1" thickBot="1" x14ac:dyDescent="0.25">
      <c r="A436" s="81"/>
      <c r="B436" s="267" t="str">
        <f>$B$1</f>
        <v xml:space="preserve">  2-Serien Liga</v>
      </c>
      <c r="C436" s="267"/>
      <c r="D436" s="267"/>
      <c r="E436" s="267"/>
      <c r="F436" s="267"/>
      <c r="G436" s="267"/>
      <c r="H436" s="267"/>
      <c r="I436" s="267"/>
      <c r="J436" s="268">
        <f>$J$1</f>
        <v>2023</v>
      </c>
      <c r="K436" s="268"/>
      <c r="L436" s="268"/>
      <c r="M436" s="160">
        <f>VORNE_10S!L496</f>
        <v>0</v>
      </c>
      <c r="N436" s="80" t="str">
        <f>VORNE_10S!M496</f>
        <v>T</v>
      </c>
      <c r="O436" s="69">
        <f>VORNE_10S!O496</f>
        <v>2</v>
      </c>
      <c r="P436" s="81"/>
      <c r="Q436" s="267" t="str">
        <f>$B$1</f>
        <v xml:space="preserve">  2-Serien Liga</v>
      </c>
      <c r="R436" s="267"/>
      <c r="S436" s="267"/>
      <c r="T436" s="267"/>
      <c r="U436" s="267"/>
      <c r="V436" s="267"/>
      <c r="W436" s="267"/>
      <c r="X436" s="267"/>
      <c r="Y436" s="268">
        <f>$J$1</f>
        <v>2023</v>
      </c>
      <c r="Z436" s="268"/>
      <c r="AA436" s="268"/>
    </row>
    <row r="437" spans="1:28" ht="18" customHeight="1" thickBot="1" x14ac:dyDescent="0.3">
      <c r="A437" s="82" t="s">
        <v>90</v>
      </c>
      <c r="B437" s="83"/>
      <c r="C437" s="83"/>
      <c r="D437" s="84" t="str">
        <f>N436&amp;O436</f>
        <v>T2</v>
      </c>
      <c r="E437" s="84" t="s">
        <v>91</v>
      </c>
      <c r="F437" s="83"/>
      <c r="G437" s="254"/>
      <c r="H437" s="254"/>
      <c r="I437" s="254"/>
      <c r="J437" s="254"/>
      <c r="K437" s="254"/>
      <c r="L437" s="257"/>
      <c r="N437" s="85"/>
      <c r="O437" s="86"/>
      <c r="P437" s="82" t="s">
        <v>90</v>
      </c>
      <c r="Q437" s="83"/>
      <c r="R437" s="83"/>
      <c r="S437" s="84" t="str">
        <f>N436&amp;O436-1</f>
        <v>T1</v>
      </c>
      <c r="T437" s="84" t="s">
        <v>91</v>
      </c>
      <c r="U437" s="83"/>
      <c r="V437" s="254"/>
      <c r="W437" s="254"/>
      <c r="X437" s="254"/>
      <c r="Y437" s="254"/>
      <c r="Z437" s="254"/>
      <c r="AA437" s="257"/>
      <c r="AB437" s="156"/>
    </row>
    <row r="438" spans="1:28" ht="18" customHeight="1" thickBot="1" x14ac:dyDescent="0.25">
      <c r="A438" s="87" t="s">
        <v>92</v>
      </c>
      <c r="B438" s="88" t="s">
        <v>93</v>
      </c>
      <c r="C438" s="88" t="s">
        <v>23</v>
      </c>
      <c r="D438" s="88" t="s">
        <v>94</v>
      </c>
      <c r="E438" s="88" t="s">
        <v>95</v>
      </c>
      <c r="F438" s="88" t="s">
        <v>96</v>
      </c>
      <c r="G438" s="89" t="s">
        <v>97</v>
      </c>
      <c r="H438" s="263" t="s">
        <v>98</v>
      </c>
      <c r="I438" s="264"/>
      <c r="J438" s="264"/>
      <c r="K438" s="264"/>
      <c r="L438" s="265"/>
      <c r="N438" s="85"/>
      <c r="O438" s="86"/>
      <c r="P438" s="87" t="s">
        <v>92</v>
      </c>
      <c r="Q438" s="88" t="s">
        <v>93</v>
      </c>
      <c r="R438" s="88" t="s">
        <v>23</v>
      </c>
      <c r="S438" s="88" t="s">
        <v>94</v>
      </c>
      <c r="T438" s="88" t="s">
        <v>95</v>
      </c>
      <c r="U438" s="88" t="s">
        <v>96</v>
      </c>
      <c r="V438" s="89" t="s">
        <v>97</v>
      </c>
      <c r="W438" s="263" t="s">
        <v>98</v>
      </c>
      <c r="X438" s="264"/>
      <c r="Y438" s="264"/>
      <c r="Z438" s="264"/>
      <c r="AA438" s="265"/>
      <c r="AB438" s="156"/>
    </row>
    <row r="439" spans="1:28" ht="21.75" customHeight="1" thickBot="1" x14ac:dyDescent="0.25">
      <c r="A439" s="266" t="s">
        <v>115</v>
      </c>
      <c r="B439" s="255"/>
      <c r="C439" s="259"/>
      <c r="D439" s="90" t="s">
        <v>100</v>
      </c>
      <c r="E439" s="90"/>
      <c r="F439" s="91"/>
      <c r="G439" s="92" t="s">
        <v>100</v>
      </c>
      <c r="H439" s="87"/>
      <c r="I439" s="90"/>
      <c r="J439" s="90"/>
      <c r="K439" s="90"/>
      <c r="L439" s="92"/>
      <c r="M439" s="156" t="s">
        <v>138</v>
      </c>
      <c r="N439" s="93"/>
      <c r="O439" s="94"/>
      <c r="P439" s="266" t="s">
        <v>115</v>
      </c>
      <c r="Q439" s="255"/>
      <c r="R439" s="259"/>
      <c r="S439" s="90" t="s">
        <v>100</v>
      </c>
      <c r="T439" s="90"/>
      <c r="U439" s="91"/>
      <c r="V439" s="92" t="s">
        <v>100</v>
      </c>
      <c r="W439" s="87"/>
      <c r="X439" s="90"/>
      <c r="Y439" s="90"/>
      <c r="Z439" s="90"/>
      <c r="AA439" s="92"/>
      <c r="AB439" s="156" t="s">
        <v>138</v>
      </c>
    </row>
    <row r="440" spans="1:28" ht="21.75" customHeight="1" x14ac:dyDescent="0.2">
      <c r="A440" s="70" t="s">
        <v>110</v>
      </c>
      <c r="B440" s="71">
        <f>VLOOKUP(D437,'Tischplan_16er_1.-5.'!$4:$100,26)</f>
        <v>14</v>
      </c>
      <c r="C440" s="71">
        <f>VLOOKUP(D437,'Tischplan_16er_1.-5.'!$4:$100,27)</f>
        <v>1</v>
      </c>
      <c r="D440" s="95"/>
      <c r="E440" s="95"/>
      <c r="F440" s="96"/>
      <c r="G440" s="97"/>
      <c r="H440" s="98"/>
      <c r="I440" s="95"/>
      <c r="J440" s="95"/>
      <c r="K440" s="95"/>
      <c r="L440" s="97"/>
      <c r="M440" s="157"/>
      <c r="N440" s="93"/>
      <c r="O440" s="94"/>
      <c r="P440" s="70" t="s">
        <v>110</v>
      </c>
      <c r="Q440" s="71">
        <f>VLOOKUP(S437,'Tischplan_16er_1.-5.'!$4:621,26)</f>
        <v>13</v>
      </c>
      <c r="R440" s="71">
        <f>VLOOKUP(S437,'Tischplan_16er_1.-5.'!$4:621,27)</f>
        <v>1</v>
      </c>
      <c r="S440" s="95"/>
      <c r="T440" s="95"/>
      <c r="U440" s="96"/>
      <c r="V440" s="97"/>
      <c r="W440" s="98"/>
      <c r="X440" s="95"/>
      <c r="Y440" s="95"/>
      <c r="Z440" s="95"/>
      <c r="AA440" s="97"/>
      <c r="AB440" s="157"/>
    </row>
    <row r="441" spans="1:28" ht="21.75" customHeight="1" thickBot="1" x14ac:dyDescent="0.25">
      <c r="A441" s="72" t="s">
        <v>111</v>
      </c>
      <c r="B441" s="73">
        <f>VLOOKUP(D437,'Tischplan_16er_1.-5.'!$4:$100,28)</f>
        <v>14</v>
      </c>
      <c r="C441" s="73">
        <f>VLOOKUP(D437,'Tischplan_16er_1.-5.'!$4:$100,29)</f>
        <v>2</v>
      </c>
      <c r="D441" s="99"/>
      <c r="E441" s="99"/>
      <c r="F441" s="100"/>
      <c r="G441" s="101"/>
      <c r="H441" s="102"/>
      <c r="I441" s="99"/>
      <c r="J441" s="99"/>
      <c r="K441" s="99"/>
      <c r="L441" s="101"/>
      <c r="M441" s="157"/>
      <c r="N441" s="93"/>
      <c r="O441" s="94"/>
      <c r="P441" s="72" t="s">
        <v>111</v>
      </c>
      <c r="Q441" s="73">
        <f>VLOOKUP(S437,'Tischplan_16er_1.-5.'!$4:621,28)</f>
        <v>13</v>
      </c>
      <c r="R441" s="73">
        <f>VLOOKUP(S437,'Tischplan_16er_1.-5.'!$4:621,29)</f>
        <v>2</v>
      </c>
      <c r="S441" s="99"/>
      <c r="T441" s="99"/>
      <c r="U441" s="100"/>
      <c r="V441" s="101"/>
      <c r="W441" s="102"/>
      <c r="X441" s="99"/>
      <c r="Y441" s="99"/>
      <c r="Z441" s="99"/>
      <c r="AA441" s="101"/>
      <c r="AB441" s="157"/>
    </row>
    <row r="442" spans="1:28" ht="21.75" customHeight="1" thickBot="1" x14ac:dyDescent="0.25">
      <c r="A442" s="103" t="s">
        <v>116</v>
      </c>
      <c r="B442" s="90"/>
      <c r="C442" s="90"/>
      <c r="D442" s="90"/>
      <c r="E442" s="90"/>
      <c r="F442" s="91"/>
      <c r="G442" s="92"/>
      <c r="H442" s="87"/>
      <c r="I442" s="90"/>
      <c r="J442" s="90"/>
      <c r="K442" s="90"/>
      <c r="L442" s="92"/>
      <c r="N442" s="104"/>
      <c r="O442" s="86"/>
      <c r="P442" s="103" t="s">
        <v>116</v>
      </c>
      <c r="Q442" s="90"/>
      <c r="R442" s="90"/>
      <c r="S442" s="90"/>
      <c r="T442" s="90"/>
      <c r="U442" s="91"/>
      <c r="V442" s="92"/>
      <c r="W442" s="87"/>
      <c r="X442" s="90"/>
      <c r="Y442" s="90"/>
      <c r="Z442" s="90"/>
      <c r="AA442" s="92"/>
      <c r="AB442" s="156"/>
    </row>
    <row r="443" spans="1:28" ht="21.75" customHeight="1" thickBot="1" x14ac:dyDescent="0.25">
      <c r="A443" s="266" t="s">
        <v>117</v>
      </c>
      <c r="B443" s="255"/>
      <c r="C443" s="259"/>
      <c r="D443" s="90" t="s">
        <v>100</v>
      </c>
      <c r="E443" s="90"/>
      <c r="F443" s="91"/>
      <c r="G443" s="92" t="s">
        <v>100</v>
      </c>
      <c r="H443" s="87"/>
      <c r="I443" s="90"/>
      <c r="J443" s="90"/>
      <c r="K443" s="90"/>
      <c r="L443" s="92"/>
      <c r="N443" s="104"/>
      <c r="O443" s="86"/>
      <c r="P443" s="266" t="s">
        <v>117</v>
      </c>
      <c r="Q443" s="255"/>
      <c r="R443" s="259"/>
      <c r="S443" s="90" t="s">
        <v>100</v>
      </c>
      <c r="T443" s="90"/>
      <c r="U443" s="91"/>
      <c r="V443" s="92" t="s">
        <v>100</v>
      </c>
      <c r="W443" s="87"/>
      <c r="X443" s="90"/>
      <c r="Y443" s="90"/>
      <c r="Z443" s="90"/>
      <c r="AA443" s="92"/>
      <c r="AB443" s="156"/>
    </row>
    <row r="444" spans="1:28" ht="18" customHeight="1" thickBot="1" x14ac:dyDescent="0.3">
      <c r="A444" s="82" t="s">
        <v>90</v>
      </c>
      <c r="B444" s="83"/>
      <c r="C444" s="83"/>
      <c r="D444" s="84" t="str">
        <f>D437</f>
        <v>T2</v>
      </c>
      <c r="E444" s="84" t="s">
        <v>91</v>
      </c>
      <c r="F444" s="83"/>
      <c r="G444" s="254"/>
      <c r="H444" s="255"/>
      <c r="I444" s="255"/>
      <c r="J444" s="255"/>
      <c r="K444" s="255"/>
      <c r="L444" s="256"/>
      <c r="M444" s="156" t="s">
        <v>138</v>
      </c>
      <c r="N444" s="104"/>
      <c r="O444" s="86"/>
      <c r="P444" s="82" t="s">
        <v>90</v>
      </c>
      <c r="Q444" s="83"/>
      <c r="R444" s="83"/>
      <c r="S444" s="84" t="str">
        <f>S437</f>
        <v>T1</v>
      </c>
      <c r="T444" s="84" t="s">
        <v>91</v>
      </c>
      <c r="U444" s="83"/>
      <c r="V444" s="254"/>
      <c r="W444" s="254"/>
      <c r="X444" s="254"/>
      <c r="Y444" s="254"/>
      <c r="Z444" s="254"/>
      <c r="AA444" s="257"/>
      <c r="AB444" s="156" t="s">
        <v>138</v>
      </c>
    </row>
    <row r="445" spans="1:28" ht="21.75" customHeight="1" x14ac:dyDescent="0.2">
      <c r="A445" s="70" t="s">
        <v>112</v>
      </c>
      <c r="B445" s="71">
        <f>VLOOKUP(D437,'Tischplan_16er_1.-5.'!$4:$100,34)</f>
        <v>15</v>
      </c>
      <c r="C445" s="71">
        <f>VLOOKUP(D437,'Tischplan_16er_1.-5.'!$4:$100,35)</f>
        <v>2</v>
      </c>
      <c r="D445" s="95"/>
      <c r="E445" s="95"/>
      <c r="F445" s="96"/>
      <c r="G445" s="97"/>
      <c r="H445" s="98"/>
      <c r="I445" s="95"/>
      <c r="J445" s="95"/>
      <c r="K445" s="95"/>
      <c r="L445" s="97"/>
      <c r="M445" s="157"/>
      <c r="N445" s="104"/>
      <c r="O445" s="86"/>
      <c r="P445" s="70" t="s">
        <v>112</v>
      </c>
      <c r="Q445" s="71">
        <f>VLOOKUP(S437,'Tischplan_16er_1.-5.'!$4:$100,34)</f>
        <v>16</v>
      </c>
      <c r="R445" s="71">
        <f>VLOOKUP(S437,'Tischplan_16er_1.-5.'!$4:$100,35)</f>
        <v>2</v>
      </c>
      <c r="S445" s="95"/>
      <c r="T445" s="95"/>
      <c r="U445" s="96"/>
      <c r="V445" s="97"/>
      <c r="W445" s="98"/>
      <c r="X445" s="95"/>
      <c r="Y445" s="95"/>
      <c r="Z445" s="95"/>
      <c r="AA445" s="97"/>
      <c r="AB445" s="157"/>
    </row>
    <row r="446" spans="1:28" ht="21.75" customHeight="1" thickBot="1" x14ac:dyDescent="0.25">
      <c r="A446" s="72" t="s">
        <v>113</v>
      </c>
      <c r="B446" s="73">
        <f>VLOOKUP(D437,'Tischplan_16er_1.-5.'!$4:$100,36)</f>
        <v>13</v>
      </c>
      <c r="C446" s="73">
        <f>VLOOKUP(D437,'Tischplan_16er_1.-5.'!$4:$100,37)</f>
        <v>1</v>
      </c>
      <c r="D446" s="99"/>
      <c r="E446" s="99"/>
      <c r="F446" s="100"/>
      <c r="G446" s="101"/>
      <c r="H446" s="102"/>
      <c r="I446" s="99"/>
      <c r="J446" s="99"/>
      <c r="K446" s="99"/>
      <c r="L446" s="101"/>
      <c r="M446" s="157"/>
      <c r="N446" s="104"/>
      <c r="O446" s="86"/>
      <c r="P446" s="72" t="s">
        <v>113</v>
      </c>
      <c r="Q446" s="73">
        <f>VLOOKUP(S437,'Tischplan_16er_1.-5.'!$4:$100,36)</f>
        <v>14</v>
      </c>
      <c r="R446" s="73">
        <f>VLOOKUP(S437,'Tischplan_16er_1.-5.'!$4:$100,37)</f>
        <v>1</v>
      </c>
      <c r="S446" s="99"/>
      <c r="T446" s="99"/>
      <c r="U446" s="100"/>
      <c r="V446" s="101"/>
      <c r="W446" s="102"/>
      <c r="X446" s="99"/>
      <c r="Y446" s="99"/>
      <c r="Z446" s="99"/>
      <c r="AA446" s="101"/>
      <c r="AB446" s="157"/>
    </row>
    <row r="447" spans="1:28" ht="21.75" customHeight="1" thickBot="1" x14ac:dyDescent="0.25">
      <c r="A447" s="103" t="s">
        <v>118</v>
      </c>
      <c r="B447" s="90"/>
      <c r="C447" s="90"/>
      <c r="D447" s="90"/>
      <c r="E447" s="90"/>
      <c r="F447" s="91"/>
      <c r="G447" s="92"/>
      <c r="H447" s="87"/>
      <c r="I447" s="90"/>
      <c r="J447" s="90"/>
      <c r="K447" s="90"/>
      <c r="L447" s="92"/>
      <c r="N447" s="104"/>
      <c r="O447" s="86"/>
      <c r="P447" s="103" t="s">
        <v>118</v>
      </c>
      <c r="Q447" s="90"/>
      <c r="R447" s="90"/>
      <c r="S447" s="90"/>
      <c r="T447" s="90"/>
      <c r="U447" s="91"/>
      <c r="V447" s="92"/>
      <c r="W447" s="87"/>
      <c r="X447" s="90"/>
      <c r="Y447" s="90"/>
      <c r="Z447" s="90"/>
      <c r="AA447" s="92"/>
      <c r="AB447" s="156"/>
    </row>
    <row r="448" spans="1:28" ht="21.75" customHeight="1" thickBot="1" x14ac:dyDescent="0.3">
      <c r="A448" s="105" t="s">
        <v>114</v>
      </c>
      <c r="B448" s="90"/>
      <c r="C448" s="90"/>
      <c r="D448" s="90"/>
      <c r="E448" s="90"/>
      <c r="F448" s="90"/>
      <c r="G448" s="92"/>
      <c r="H448" s="87"/>
      <c r="I448" s="90"/>
      <c r="J448" s="90"/>
      <c r="K448" s="90"/>
      <c r="L448" s="92"/>
      <c r="M448" s="161"/>
      <c r="N448" s="107"/>
      <c r="O448" s="106"/>
      <c r="P448" s="105" t="s">
        <v>114</v>
      </c>
      <c r="Q448" s="90"/>
      <c r="R448" s="90"/>
      <c r="S448" s="90"/>
      <c r="T448" s="90"/>
      <c r="U448" s="90"/>
      <c r="V448" s="92"/>
      <c r="W448" s="87"/>
      <c r="X448" s="90"/>
      <c r="Y448" s="90"/>
      <c r="Z448" s="90"/>
      <c r="AA448" s="92"/>
      <c r="AB448" s="161"/>
    </row>
    <row r="449" spans="1:28" ht="15.75" customHeight="1" x14ac:dyDescent="0.2">
      <c r="A449" s="74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N449" s="104"/>
      <c r="O449" s="76"/>
      <c r="P449" s="74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</row>
    <row r="450" spans="1:28" ht="15" customHeight="1" x14ac:dyDescent="0.2">
      <c r="A450" s="77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N450" s="104"/>
      <c r="O450" s="79"/>
      <c r="P450" s="77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</row>
    <row r="451" spans="1:28" ht="24" customHeight="1" thickBot="1" x14ac:dyDescent="0.25">
      <c r="A451" s="81"/>
      <c r="B451" s="267" t="str">
        <f>$B$1</f>
        <v xml:space="preserve">  2-Serien Liga</v>
      </c>
      <c r="C451" s="267"/>
      <c r="D451" s="267"/>
      <c r="E451" s="267"/>
      <c r="F451" s="267"/>
      <c r="G451" s="267"/>
      <c r="H451" s="267"/>
      <c r="I451" s="267"/>
      <c r="J451" s="268">
        <f>$J$1</f>
        <v>2023</v>
      </c>
      <c r="K451" s="268"/>
      <c r="L451" s="268"/>
      <c r="M451" s="160">
        <f>M436</f>
        <v>0</v>
      </c>
      <c r="N451" s="80" t="str">
        <f>N436</f>
        <v>T</v>
      </c>
      <c r="O451" s="69">
        <f>O436+2</f>
        <v>4</v>
      </c>
      <c r="P451" s="81"/>
      <c r="Q451" s="267" t="str">
        <f>$B$1</f>
        <v xml:space="preserve">  2-Serien Liga</v>
      </c>
      <c r="R451" s="267"/>
      <c r="S451" s="267"/>
      <c r="T451" s="267"/>
      <c r="U451" s="267"/>
      <c r="V451" s="267"/>
      <c r="W451" s="267"/>
      <c r="X451" s="267"/>
      <c r="Y451" s="268">
        <f>$J$1</f>
        <v>2023</v>
      </c>
      <c r="Z451" s="268"/>
      <c r="AA451" s="268"/>
    </row>
    <row r="452" spans="1:28" ht="18" customHeight="1" thickBot="1" x14ac:dyDescent="0.3">
      <c r="A452" s="82" t="s">
        <v>90</v>
      </c>
      <c r="B452" s="83"/>
      <c r="C452" s="83"/>
      <c r="D452" s="84" t="str">
        <f>N451&amp;O451</f>
        <v>T4</v>
      </c>
      <c r="E452" s="84" t="s">
        <v>91</v>
      </c>
      <c r="F452" s="83"/>
      <c r="G452" s="254"/>
      <c r="H452" s="255"/>
      <c r="I452" s="255"/>
      <c r="J452" s="255"/>
      <c r="K452" s="255"/>
      <c r="L452" s="256"/>
      <c r="N452" s="85"/>
      <c r="O452" s="86"/>
      <c r="P452" s="82" t="s">
        <v>90</v>
      </c>
      <c r="Q452" s="83"/>
      <c r="R452" s="83"/>
      <c r="S452" s="84" t="str">
        <f>N451&amp;O451-1</f>
        <v>T3</v>
      </c>
      <c r="T452" s="84" t="s">
        <v>91</v>
      </c>
      <c r="U452" s="83"/>
      <c r="V452" s="254"/>
      <c r="W452" s="254"/>
      <c r="X452" s="254"/>
      <c r="Y452" s="254"/>
      <c r="Z452" s="254"/>
      <c r="AA452" s="257"/>
      <c r="AB452" s="156"/>
    </row>
    <row r="453" spans="1:28" ht="18" customHeight="1" thickBot="1" x14ac:dyDescent="0.25">
      <c r="A453" s="87" t="s">
        <v>92</v>
      </c>
      <c r="B453" s="88" t="s">
        <v>93</v>
      </c>
      <c r="C453" s="88" t="s">
        <v>23</v>
      </c>
      <c r="D453" s="88" t="s">
        <v>94</v>
      </c>
      <c r="E453" s="88" t="s">
        <v>95</v>
      </c>
      <c r="F453" s="88" t="s">
        <v>96</v>
      </c>
      <c r="G453" s="89" t="s">
        <v>97</v>
      </c>
      <c r="H453" s="263" t="s">
        <v>98</v>
      </c>
      <c r="I453" s="264"/>
      <c r="J453" s="264"/>
      <c r="K453" s="264"/>
      <c r="L453" s="265"/>
      <c r="N453" s="85"/>
      <c r="O453" s="86"/>
      <c r="P453" s="87" t="s">
        <v>92</v>
      </c>
      <c r="Q453" s="88" t="s">
        <v>93</v>
      </c>
      <c r="R453" s="88" t="s">
        <v>23</v>
      </c>
      <c r="S453" s="88" t="s">
        <v>94</v>
      </c>
      <c r="T453" s="88" t="s">
        <v>95</v>
      </c>
      <c r="U453" s="88" t="s">
        <v>96</v>
      </c>
      <c r="V453" s="89" t="s">
        <v>97</v>
      </c>
      <c r="W453" s="263" t="s">
        <v>98</v>
      </c>
      <c r="X453" s="264"/>
      <c r="Y453" s="264"/>
      <c r="Z453" s="264"/>
      <c r="AA453" s="265"/>
      <c r="AB453" s="156"/>
    </row>
    <row r="454" spans="1:28" ht="21.75" customHeight="1" thickBot="1" x14ac:dyDescent="0.25">
      <c r="A454" s="266" t="s">
        <v>115</v>
      </c>
      <c r="B454" s="255"/>
      <c r="C454" s="259"/>
      <c r="D454" s="90" t="s">
        <v>100</v>
      </c>
      <c r="E454" s="90"/>
      <c r="F454" s="91"/>
      <c r="G454" s="92" t="s">
        <v>100</v>
      </c>
      <c r="H454" s="87"/>
      <c r="I454" s="90"/>
      <c r="J454" s="90"/>
      <c r="K454" s="90"/>
      <c r="L454" s="92"/>
      <c r="M454" s="156" t="s">
        <v>138</v>
      </c>
      <c r="N454" s="93"/>
      <c r="O454" s="94"/>
      <c r="P454" s="266" t="s">
        <v>115</v>
      </c>
      <c r="Q454" s="255"/>
      <c r="R454" s="259"/>
      <c r="S454" s="90" t="s">
        <v>100</v>
      </c>
      <c r="T454" s="90"/>
      <c r="U454" s="91"/>
      <c r="V454" s="92" t="s">
        <v>100</v>
      </c>
      <c r="W454" s="87"/>
      <c r="X454" s="90"/>
      <c r="Y454" s="90"/>
      <c r="Z454" s="90"/>
      <c r="AA454" s="92"/>
      <c r="AB454" s="156" t="s">
        <v>138</v>
      </c>
    </row>
    <row r="455" spans="1:28" ht="21.75" customHeight="1" x14ac:dyDescent="0.2">
      <c r="A455" s="70" t="s">
        <v>110</v>
      </c>
      <c r="B455" s="71">
        <f>VLOOKUP(D452,'Tischplan_16er_1.-5.'!$4:$100,26)</f>
        <v>16</v>
      </c>
      <c r="C455" s="71">
        <f>VLOOKUP(D452,'Tischplan_16er_1.-5.'!$4:$100,27)</f>
        <v>1</v>
      </c>
      <c r="D455" s="95"/>
      <c r="E455" s="95"/>
      <c r="F455" s="96"/>
      <c r="G455" s="97"/>
      <c r="H455" s="98"/>
      <c r="I455" s="95"/>
      <c r="J455" s="95"/>
      <c r="K455" s="95"/>
      <c r="L455" s="97"/>
      <c r="M455" s="157"/>
      <c r="N455" s="93"/>
      <c r="O455" s="94"/>
      <c r="P455" s="70" t="s">
        <v>110</v>
      </c>
      <c r="Q455" s="71">
        <f>VLOOKUP(S452,'Tischplan_16er_1.-5.'!$4:$100,26)</f>
        <v>15</v>
      </c>
      <c r="R455" s="71">
        <f>VLOOKUP(S452,'Tischplan_16er_1.-5.'!$4:$100,27)</f>
        <v>1</v>
      </c>
      <c r="S455" s="95"/>
      <c r="T455" s="95"/>
      <c r="U455" s="96"/>
      <c r="V455" s="97"/>
      <c r="W455" s="98"/>
      <c r="X455" s="95"/>
      <c r="Y455" s="95"/>
      <c r="Z455" s="95"/>
      <c r="AA455" s="97"/>
      <c r="AB455" s="157"/>
    </row>
    <row r="456" spans="1:28" ht="21.75" customHeight="1" thickBot="1" x14ac:dyDescent="0.25">
      <c r="A456" s="72" t="s">
        <v>111</v>
      </c>
      <c r="B456" s="73">
        <f>VLOOKUP(D452,'Tischplan_16er_1.-5.'!$4:$100,28)</f>
        <v>16</v>
      </c>
      <c r="C456" s="73">
        <f>VLOOKUP(D452,'Tischplan_16er_1.-5.'!$4:$100,29)</f>
        <v>2</v>
      </c>
      <c r="D456" s="99"/>
      <c r="E456" s="99"/>
      <c r="F456" s="100"/>
      <c r="G456" s="101"/>
      <c r="H456" s="102"/>
      <c r="I456" s="99"/>
      <c r="J456" s="99"/>
      <c r="K456" s="99"/>
      <c r="L456" s="101"/>
      <c r="M456" s="157"/>
      <c r="N456" s="93"/>
      <c r="O456" s="94"/>
      <c r="P456" s="72" t="s">
        <v>111</v>
      </c>
      <c r="Q456" s="73">
        <f>VLOOKUP(S452,'Tischplan_16er_1.-5.'!$4:$100,28)</f>
        <v>15</v>
      </c>
      <c r="R456" s="73">
        <f>VLOOKUP(S452,'Tischplan_16er_1.-5.'!$4:$100,29)</f>
        <v>2</v>
      </c>
      <c r="S456" s="99"/>
      <c r="T456" s="99"/>
      <c r="U456" s="100"/>
      <c r="V456" s="101"/>
      <c r="W456" s="102"/>
      <c r="X456" s="99"/>
      <c r="Y456" s="99"/>
      <c r="Z456" s="99"/>
      <c r="AA456" s="101"/>
      <c r="AB456" s="157"/>
    </row>
    <row r="457" spans="1:28" ht="21.75" customHeight="1" thickBot="1" x14ac:dyDescent="0.25">
      <c r="A457" s="103" t="s">
        <v>116</v>
      </c>
      <c r="B457" s="90"/>
      <c r="C457" s="90"/>
      <c r="D457" s="90"/>
      <c r="E457" s="90"/>
      <c r="F457" s="91"/>
      <c r="G457" s="92"/>
      <c r="H457" s="87"/>
      <c r="I457" s="90"/>
      <c r="J457" s="90"/>
      <c r="K457" s="90"/>
      <c r="L457" s="92"/>
      <c r="N457" s="104"/>
      <c r="O457" s="86"/>
      <c r="P457" s="103" t="s">
        <v>116</v>
      </c>
      <c r="Q457" s="90"/>
      <c r="R457" s="90"/>
      <c r="S457" s="90"/>
      <c r="T457" s="90"/>
      <c r="U457" s="91"/>
      <c r="V457" s="92"/>
      <c r="W457" s="87"/>
      <c r="X457" s="90"/>
      <c r="Y457" s="90"/>
      <c r="Z457" s="90"/>
      <c r="AA457" s="92"/>
      <c r="AB457" s="156"/>
    </row>
    <row r="458" spans="1:28" ht="21.75" customHeight="1" thickBot="1" x14ac:dyDescent="0.25">
      <c r="A458" s="266" t="s">
        <v>117</v>
      </c>
      <c r="B458" s="255"/>
      <c r="C458" s="259"/>
      <c r="D458" s="90" t="s">
        <v>100</v>
      </c>
      <c r="E458" s="90"/>
      <c r="F458" s="91"/>
      <c r="G458" s="92" t="s">
        <v>100</v>
      </c>
      <c r="H458" s="87"/>
      <c r="I458" s="90"/>
      <c r="J458" s="90"/>
      <c r="K458" s="90"/>
      <c r="L458" s="92"/>
      <c r="N458" s="104"/>
      <c r="O458" s="86"/>
      <c r="P458" s="266" t="s">
        <v>117</v>
      </c>
      <c r="Q458" s="255"/>
      <c r="R458" s="259"/>
      <c r="S458" s="90" t="s">
        <v>100</v>
      </c>
      <c r="T458" s="90"/>
      <c r="U458" s="91"/>
      <c r="V458" s="92" t="s">
        <v>100</v>
      </c>
      <c r="W458" s="87"/>
      <c r="X458" s="90"/>
      <c r="Y458" s="90"/>
      <c r="Z458" s="90"/>
      <c r="AA458" s="92"/>
      <c r="AB458" s="156"/>
    </row>
    <row r="459" spans="1:28" ht="18" customHeight="1" thickBot="1" x14ac:dyDescent="0.3">
      <c r="A459" s="82" t="s">
        <v>90</v>
      </c>
      <c r="B459" s="83"/>
      <c r="C459" s="83"/>
      <c r="D459" s="84" t="str">
        <f>D452</f>
        <v>T4</v>
      </c>
      <c r="E459" s="84" t="s">
        <v>91</v>
      </c>
      <c r="F459" s="83"/>
      <c r="G459" s="254"/>
      <c r="H459" s="255"/>
      <c r="I459" s="255"/>
      <c r="J459" s="255"/>
      <c r="K459" s="255"/>
      <c r="L459" s="256"/>
      <c r="M459" s="156" t="s">
        <v>138</v>
      </c>
      <c r="N459" s="104"/>
      <c r="O459" s="86"/>
      <c r="P459" s="82" t="s">
        <v>90</v>
      </c>
      <c r="Q459" s="83"/>
      <c r="R459" s="83"/>
      <c r="S459" s="84" t="str">
        <f>S452</f>
        <v>T3</v>
      </c>
      <c r="T459" s="84" t="s">
        <v>91</v>
      </c>
      <c r="U459" s="83"/>
      <c r="V459" s="254"/>
      <c r="W459" s="254"/>
      <c r="X459" s="254"/>
      <c r="Y459" s="254"/>
      <c r="Z459" s="254"/>
      <c r="AA459" s="257"/>
      <c r="AB459" s="156" t="s">
        <v>138</v>
      </c>
    </row>
    <row r="460" spans="1:28" ht="21.75" customHeight="1" x14ac:dyDescent="0.2">
      <c r="A460" s="70" t="s">
        <v>112</v>
      </c>
      <c r="B460" s="71">
        <f>VLOOKUP(D452,'Tischplan_16er_1.-5.'!$4:$100,34)</f>
        <v>13</v>
      </c>
      <c r="C460" s="71">
        <f>VLOOKUP(D452,'Tischplan_16er_1.-5.'!$4:$100,35)</f>
        <v>2</v>
      </c>
      <c r="D460" s="95"/>
      <c r="E460" s="95"/>
      <c r="F460" s="96"/>
      <c r="G460" s="97"/>
      <c r="H460" s="98"/>
      <c r="I460" s="95"/>
      <c r="J460" s="95"/>
      <c r="K460" s="95"/>
      <c r="L460" s="97"/>
      <c r="M460" s="157"/>
      <c r="N460" s="104"/>
      <c r="O460" s="86"/>
      <c r="P460" s="70" t="s">
        <v>112</v>
      </c>
      <c r="Q460" s="71">
        <f>VLOOKUP(S452,'Tischplan_16er_1.-5.'!$4:$100,34)</f>
        <v>14</v>
      </c>
      <c r="R460" s="71">
        <f>VLOOKUP(S452,'Tischplan_16er_1.-5.'!$4:$100,35)</f>
        <v>2</v>
      </c>
      <c r="S460" s="95"/>
      <c r="T460" s="95"/>
      <c r="U460" s="96"/>
      <c r="V460" s="97"/>
      <c r="W460" s="98"/>
      <c r="X460" s="95"/>
      <c r="Y460" s="95"/>
      <c r="Z460" s="95"/>
      <c r="AA460" s="97"/>
      <c r="AB460" s="157"/>
    </row>
    <row r="461" spans="1:28" ht="21.75" customHeight="1" thickBot="1" x14ac:dyDescent="0.25">
      <c r="A461" s="72" t="s">
        <v>113</v>
      </c>
      <c r="B461" s="73">
        <f>VLOOKUP(D452,'Tischplan_16er_1.-5.'!$4:$100,36)</f>
        <v>15</v>
      </c>
      <c r="C461" s="73">
        <f>VLOOKUP(D452,'Tischplan_16er_1.-5.'!$4:$100,37)</f>
        <v>1</v>
      </c>
      <c r="D461" s="99"/>
      <c r="E461" s="99"/>
      <c r="F461" s="100"/>
      <c r="G461" s="101"/>
      <c r="H461" s="102"/>
      <c r="I461" s="99"/>
      <c r="J461" s="99"/>
      <c r="K461" s="99"/>
      <c r="L461" s="101"/>
      <c r="M461" s="157"/>
      <c r="N461" s="104"/>
      <c r="O461" s="86"/>
      <c r="P461" s="72" t="s">
        <v>113</v>
      </c>
      <c r="Q461" s="73">
        <f>VLOOKUP(S452,'Tischplan_16er_1.-5.'!$4:$100,36)</f>
        <v>16</v>
      </c>
      <c r="R461" s="73">
        <f>VLOOKUP(S452,'Tischplan_16er_1.-5.'!$4:$100,37)</f>
        <v>1</v>
      </c>
      <c r="S461" s="99"/>
      <c r="T461" s="99"/>
      <c r="U461" s="100"/>
      <c r="V461" s="101"/>
      <c r="W461" s="102"/>
      <c r="X461" s="99"/>
      <c r="Y461" s="99"/>
      <c r="Z461" s="99"/>
      <c r="AA461" s="101"/>
      <c r="AB461" s="157"/>
    </row>
    <row r="462" spans="1:28" ht="21.75" customHeight="1" thickBot="1" x14ac:dyDescent="0.25">
      <c r="A462" s="103" t="s">
        <v>118</v>
      </c>
      <c r="B462" s="90"/>
      <c r="C462" s="90"/>
      <c r="D462" s="90"/>
      <c r="E462" s="90"/>
      <c r="F462" s="91"/>
      <c r="G462" s="92"/>
      <c r="H462" s="87"/>
      <c r="I462" s="90"/>
      <c r="J462" s="90"/>
      <c r="K462" s="90"/>
      <c r="L462" s="92"/>
      <c r="N462" s="104"/>
      <c r="O462" s="86"/>
      <c r="P462" s="103" t="s">
        <v>118</v>
      </c>
      <c r="Q462" s="90"/>
      <c r="R462" s="90"/>
      <c r="S462" s="90"/>
      <c r="T462" s="90"/>
      <c r="U462" s="91"/>
      <c r="V462" s="92"/>
      <c r="W462" s="87"/>
      <c r="X462" s="90"/>
      <c r="Y462" s="90"/>
      <c r="Z462" s="90"/>
      <c r="AA462" s="92"/>
      <c r="AB462" s="156"/>
    </row>
    <row r="463" spans="1:28" ht="21.75" customHeight="1" thickBot="1" x14ac:dyDescent="0.3">
      <c r="A463" s="105" t="s">
        <v>114</v>
      </c>
      <c r="B463" s="90"/>
      <c r="C463" s="90"/>
      <c r="D463" s="90"/>
      <c r="E463" s="90"/>
      <c r="F463" s="90"/>
      <c r="G463" s="92"/>
      <c r="H463" s="87"/>
      <c r="I463" s="90"/>
      <c r="J463" s="90"/>
      <c r="K463" s="90"/>
      <c r="L463" s="92"/>
      <c r="M463" s="161"/>
      <c r="N463" s="107"/>
      <c r="O463" s="108"/>
      <c r="P463" s="105" t="s">
        <v>114</v>
      </c>
      <c r="Q463" s="90"/>
      <c r="R463" s="90"/>
      <c r="S463" s="90"/>
      <c r="T463" s="90"/>
      <c r="U463" s="90"/>
      <c r="V463" s="92"/>
      <c r="W463" s="87"/>
      <c r="X463" s="90"/>
      <c r="Y463" s="90"/>
      <c r="Z463" s="90"/>
      <c r="AA463" s="92"/>
      <c r="AB463" s="161"/>
    </row>
    <row r="464" spans="1:28" ht="3" customHeight="1" x14ac:dyDescent="0.2"/>
  </sheetData>
  <sheetProtection sheet="1"/>
  <mergeCells count="448">
    <mergeCell ref="A4:C4"/>
    <mergeCell ref="P4:R4"/>
    <mergeCell ref="Q1:X1"/>
    <mergeCell ref="Y1:AA1"/>
    <mergeCell ref="B1:I1"/>
    <mergeCell ref="J1:L1"/>
    <mergeCell ref="G17:L17"/>
    <mergeCell ref="V17:AA17"/>
    <mergeCell ref="V2:AA2"/>
    <mergeCell ref="G2:L2"/>
    <mergeCell ref="W3:AA3"/>
    <mergeCell ref="H3:L3"/>
    <mergeCell ref="G9:L9"/>
    <mergeCell ref="V9:AA9"/>
    <mergeCell ref="B30:I30"/>
    <mergeCell ref="J30:L30"/>
    <mergeCell ref="Q30:X30"/>
    <mergeCell ref="Y30:AA30"/>
    <mergeCell ref="G31:L31"/>
    <mergeCell ref="V31:AA31"/>
    <mergeCell ref="A8:C8"/>
    <mergeCell ref="Y16:AA16"/>
    <mergeCell ref="B16:I16"/>
    <mergeCell ref="J16:L16"/>
    <mergeCell ref="P8:R8"/>
    <mergeCell ref="Q16:X16"/>
    <mergeCell ref="H18:L18"/>
    <mergeCell ref="W18:AA18"/>
    <mergeCell ref="V24:AA24"/>
    <mergeCell ref="A23:C23"/>
    <mergeCell ref="P23:R23"/>
    <mergeCell ref="G24:L24"/>
    <mergeCell ref="A19:C19"/>
    <mergeCell ref="P19:R19"/>
    <mergeCell ref="G38:L38"/>
    <mergeCell ref="V38:AA38"/>
    <mergeCell ref="B45:I45"/>
    <mergeCell ref="J45:L45"/>
    <mergeCell ref="Q45:X45"/>
    <mergeCell ref="Y45:AA45"/>
    <mergeCell ref="H32:L32"/>
    <mergeCell ref="W32:AA32"/>
    <mergeCell ref="A33:C33"/>
    <mergeCell ref="P33:R33"/>
    <mergeCell ref="A37:C37"/>
    <mergeCell ref="P37:R37"/>
    <mergeCell ref="A52:C52"/>
    <mergeCell ref="P52:R52"/>
    <mergeCell ref="G53:L53"/>
    <mergeCell ref="V53:AA53"/>
    <mergeCell ref="B59:I59"/>
    <mergeCell ref="J59:L59"/>
    <mergeCell ref="Q59:X59"/>
    <mergeCell ref="Y59:AA59"/>
    <mergeCell ref="G46:L46"/>
    <mergeCell ref="V46:AA46"/>
    <mergeCell ref="H47:L47"/>
    <mergeCell ref="W47:AA47"/>
    <mergeCell ref="A48:C48"/>
    <mergeCell ref="P48:R48"/>
    <mergeCell ref="A66:C66"/>
    <mergeCell ref="P66:R66"/>
    <mergeCell ref="G67:L67"/>
    <mergeCell ref="V67:AA67"/>
    <mergeCell ref="B74:I74"/>
    <mergeCell ref="J74:L74"/>
    <mergeCell ref="Q74:X74"/>
    <mergeCell ref="Y74:AA74"/>
    <mergeCell ref="G60:L60"/>
    <mergeCell ref="V60:AA60"/>
    <mergeCell ref="H61:L61"/>
    <mergeCell ref="W61:AA61"/>
    <mergeCell ref="A62:C62"/>
    <mergeCell ref="P62:R62"/>
    <mergeCell ref="A81:C81"/>
    <mergeCell ref="P81:R81"/>
    <mergeCell ref="G82:L82"/>
    <mergeCell ref="V82:AA82"/>
    <mergeCell ref="B88:I88"/>
    <mergeCell ref="J88:L88"/>
    <mergeCell ref="Q88:X88"/>
    <mergeCell ref="Y88:AA88"/>
    <mergeCell ref="G75:L75"/>
    <mergeCell ref="V75:AA75"/>
    <mergeCell ref="H76:L76"/>
    <mergeCell ref="W76:AA76"/>
    <mergeCell ref="A77:C77"/>
    <mergeCell ref="P77:R77"/>
    <mergeCell ref="A95:C95"/>
    <mergeCell ref="P95:R95"/>
    <mergeCell ref="G96:L96"/>
    <mergeCell ref="V96:AA96"/>
    <mergeCell ref="B103:I103"/>
    <mergeCell ref="J103:L103"/>
    <mergeCell ref="Q103:X103"/>
    <mergeCell ref="Y103:AA103"/>
    <mergeCell ref="G89:L89"/>
    <mergeCell ref="V89:AA89"/>
    <mergeCell ref="H90:L90"/>
    <mergeCell ref="W90:AA90"/>
    <mergeCell ref="A91:C91"/>
    <mergeCell ref="P91:R91"/>
    <mergeCell ref="A110:C110"/>
    <mergeCell ref="P110:R110"/>
    <mergeCell ref="G111:L111"/>
    <mergeCell ref="V111:AA111"/>
    <mergeCell ref="B117:I117"/>
    <mergeCell ref="J117:L117"/>
    <mergeCell ref="Q117:X117"/>
    <mergeCell ref="Y117:AA117"/>
    <mergeCell ref="G104:L104"/>
    <mergeCell ref="V104:AA104"/>
    <mergeCell ref="H105:L105"/>
    <mergeCell ref="W105:AA105"/>
    <mergeCell ref="A106:C106"/>
    <mergeCell ref="P106:R106"/>
    <mergeCell ref="A124:C124"/>
    <mergeCell ref="P124:R124"/>
    <mergeCell ref="G125:L125"/>
    <mergeCell ref="V125:AA125"/>
    <mergeCell ref="B132:I132"/>
    <mergeCell ref="J132:L132"/>
    <mergeCell ref="Q132:X132"/>
    <mergeCell ref="Y132:AA132"/>
    <mergeCell ref="G118:L118"/>
    <mergeCell ref="V118:AA118"/>
    <mergeCell ref="H119:L119"/>
    <mergeCell ref="W119:AA119"/>
    <mergeCell ref="A120:C120"/>
    <mergeCell ref="P120:R120"/>
    <mergeCell ref="A139:C139"/>
    <mergeCell ref="P139:R139"/>
    <mergeCell ref="G140:L140"/>
    <mergeCell ref="V140:AA140"/>
    <mergeCell ref="B146:I146"/>
    <mergeCell ref="J146:L146"/>
    <mergeCell ref="Q146:X146"/>
    <mergeCell ref="Y146:AA146"/>
    <mergeCell ref="G133:L133"/>
    <mergeCell ref="V133:AA133"/>
    <mergeCell ref="H134:L134"/>
    <mergeCell ref="W134:AA134"/>
    <mergeCell ref="A135:C135"/>
    <mergeCell ref="P135:R135"/>
    <mergeCell ref="A153:C153"/>
    <mergeCell ref="P153:R153"/>
    <mergeCell ref="G154:L154"/>
    <mergeCell ref="V154:AA154"/>
    <mergeCell ref="B161:I161"/>
    <mergeCell ref="J161:L161"/>
    <mergeCell ref="Q161:X161"/>
    <mergeCell ref="Y161:AA161"/>
    <mergeCell ref="G147:L147"/>
    <mergeCell ref="V147:AA147"/>
    <mergeCell ref="H148:L148"/>
    <mergeCell ref="W148:AA148"/>
    <mergeCell ref="A149:C149"/>
    <mergeCell ref="P149:R149"/>
    <mergeCell ref="A168:C168"/>
    <mergeCell ref="P168:R168"/>
    <mergeCell ref="G169:L169"/>
    <mergeCell ref="V169:AA169"/>
    <mergeCell ref="B175:I175"/>
    <mergeCell ref="J175:L175"/>
    <mergeCell ref="Q175:X175"/>
    <mergeCell ref="Y175:AA175"/>
    <mergeCell ref="G162:L162"/>
    <mergeCell ref="V162:AA162"/>
    <mergeCell ref="H163:L163"/>
    <mergeCell ref="W163:AA163"/>
    <mergeCell ref="A164:C164"/>
    <mergeCell ref="P164:R164"/>
    <mergeCell ref="A182:C182"/>
    <mergeCell ref="P182:R182"/>
    <mergeCell ref="G183:L183"/>
    <mergeCell ref="V183:AA183"/>
    <mergeCell ref="B190:I190"/>
    <mergeCell ref="J190:L190"/>
    <mergeCell ref="Q190:X190"/>
    <mergeCell ref="Y190:AA190"/>
    <mergeCell ref="G176:L176"/>
    <mergeCell ref="V176:AA176"/>
    <mergeCell ref="H177:L177"/>
    <mergeCell ref="W177:AA177"/>
    <mergeCell ref="A178:C178"/>
    <mergeCell ref="P178:R178"/>
    <mergeCell ref="A197:C197"/>
    <mergeCell ref="P197:R197"/>
    <mergeCell ref="G198:L198"/>
    <mergeCell ref="V198:AA198"/>
    <mergeCell ref="B204:I204"/>
    <mergeCell ref="J204:L204"/>
    <mergeCell ref="Q204:X204"/>
    <mergeCell ref="Y204:AA204"/>
    <mergeCell ref="G191:L191"/>
    <mergeCell ref="V191:AA191"/>
    <mergeCell ref="H192:L192"/>
    <mergeCell ref="W192:AA192"/>
    <mergeCell ref="A193:C193"/>
    <mergeCell ref="P193:R193"/>
    <mergeCell ref="A211:C211"/>
    <mergeCell ref="P211:R211"/>
    <mergeCell ref="G212:L212"/>
    <mergeCell ref="V212:AA212"/>
    <mergeCell ref="B219:I219"/>
    <mergeCell ref="J219:L219"/>
    <mergeCell ref="Q219:X219"/>
    <mergeCell ref="Y219:AA219"/>
    <mergeCell ref="G205:L205"/>
    <mergeCell ref="V205:AA205"/>
    <mergeCell ref="H206:L206"/>
    <mergeCell ref="W206:AA206"/>
    <mergeCell ref="A207:C207"/>
    <mergeCell ref="P207:R207"/>
    <mergeCell ref="A226:C226"/>
    <mergeCell ref="P226:R226"/>
    <mergeCell ref="G227:L227"/>
    <mergeCell ref="V227:AA227"/>
    <mergeCell ref="B233:I233"/>
    <mergeCell ref="J233:L233"/>
    <mergeCell ref="Q233:X233"/>
    <mergeCell ref="Y233:AA233"/>
    <mergeCell ref="G220:L220"/>
    <mergeCell ref="V220:AA220"/>
    <mergeCell ref="H221:L221"/>
    <mergeCell ref="W221:AA221"/>
    <mergeCell ref="A222:C222"/>
    <mergeCell ref="P222:R222"/>
    <mergeCell ref="A240:C240"/>
    <mergeCell ref="P240:R240"/>
    <mergeCell ref="G241:L241"/>
    <mergeCell ref="V241:AA241"/>
    <mergeCell ref="B248:I248"/>
    <mergeCell ref="J248:L248"/>
    <mergeCell ref="Q248:X248"/>
    <mergeCell ref="Y248:AA248"/>
    <mergeCell ref="G234:L234"/>
    <mergeCell ref="V234:AA234"/>
    <mergeCell ref="H235:L235"/>
    <mergeCell ref="W235:AA235"/>
    <mergeCell ref="A236:C236"/>
    <mergeCell ref="P236:R236"/>
    <mergeCell ref="A255:C255"/>
    <mergeCell ref="P255:R255"/>
    <mergeCell ref="G256:L256"/>
    <mergeCell ref="V256:AA256"/>
    <mergeCell ref="B262:I262"/>
    <mergeCell ref="J262:L262"/>
    <mergeCell ref="Q262:X262"/>
    <mergeCell ref="Y262:AA262"/>
    <mergeCell ref="G249:L249"/>
    <mergeCell ref="V249:AA249"/>
    <mergeCell ref="H250:L250"/>
    <mergeCell ref="W250:AA250"/>
    <mergeCell ref="A251:C251"/>
    <mergeCell ref="P251:R251"/>
    <mergeCell ref="A269:C269"/>
    <mergeCell ref="P269:R269"/>
    <mergeCell ref="G270:L270"/>
    <mergeCell ref="V270:AA270"/>
    <mergeCell ref="B277:I277"/>
    <mergeCell ref="J277:L277"/>
    <mergeCell ref="Q277:X277"/>
    <mergeCell ref="Y277:AA277"/>
    <mergeCell ref="G263:L263"/>
    <mergeCell ref="V263:AA263"/>
    <mergeCell ref="H264:L264"/>
    <mergeCell ref="W264:AA264"/>
    <mergeCell ref="A265:C265"/>
    <mergeCell ref="P265:R265"/>
    <mergeCell ref="A284:C284"/>
    <mergeCell ref="P284:R284"/>
    <mergeCell ref="G285:L285"/>
    <mergeCell ref="V285:AA285"/>
    <mergeCell ref="B291:I291"/>
    <mergeCell ref="J291:L291"/>
    <mergeCell ref="Q291:X291"/>
    <mergeCell ref="Y291:AA291"/>
    <mergeCell ref="G278:L278"/>
    <mergeCell ref="V278:AA278"/>
    <mergeCell ref="H279:L279"/>
    <mergeCell ref="W279:AA279"/>
    <mergeCell ref="A280:C280"/>
    <mergeCell ref="P280:R280"/>
    <mergeCell ref="A298:C298"/>
    <mergeCell ref="P298:R298"/>
    <mergeCell ref="G299:L299"/>
    <mergeCell ref="V299:AA299"/>
    <mergeCell ref="B306:I306"/>
    <mergeCell ref="J306:L306"/>
    <mergeCell ref="Q306:X306"/>
    <mergeCell ref="Y306:AA306"/>
    <mergeCell ref="G292:L292"/>
    <mergeCell ref="V292:AA292"/>
    <mergeCell ref="H293:L293"/>
    <mergeCell ref="W293:AA293"/>
    <mergeCell ref="A294:C294"/>
    <mergeCell ref="P294:R294"/>
    <mergeCell ref="A313:C313"/>
    <mergeCell ref="P313:R313"/>
    <mergeCell ref="G314:L314"/>
    <mergeCell ref="V314:AA314"/>
    <mergeCell ref="B320:I320"/>
    <mergeCell ref="J320:L320"/>
    <mergeCell ref="Q320:X320"/>
    <mergeCell ref="Y320:AA320"/>
    <mergeCell ref="G307:L307"/>
    <mergeCell ref="V307:AA307"/>
    <mergeCell ref="H308:L308"/>
    <mergeCell ref="W308:AA308"/>
    <mergeCell ref="A309:C309"/>
    <mergeCell ref="P309:R309"/>
    <mergeCell ref="A327:C327"/>
    <mergeCell ref="P327:R327"/>
    <mergeCell ref="G328:L328"/>
    <mergeCell ref="V328:AA328"/>
    <mergeCell ref="B335:I335"/>
    <mergeCell ref="J335:L335"/>
    <mergeCell ref="Q335:X335"/>
    <mergeCell ref="Y335:AA335"/>
    <mergeCell ref="G321:L321"/>
    <mergeCell ref="V321:AA321"/>
    <mergeCell ref="H322:L322"/>
    <mergeCell ref="W322:AA322"/>
    <mergeCell ref="A323:C323"/>
    <mergeCell ref="P323:R323"/>
    <mergeCell ref="A342:C342"/>
    <mergeCell ref="P342:R342"/>
    <mergeCell ref="G343:L343"/>
    <mergeCell ref="V343:AA343"/>
    <mergeCell ref="B349:I349"/>
    <mergeCell ref="J349:L349"/>
    <mergeCell ref="Q349:X349"/>
    <mergeCell ref="Y349:AA349"/>
    <mergeCell ref="G336:L336"/>
    <mergeCell ref="V336:AA336"/>
    <mergeCell ref="H337:L337"/>
    <mergeCell ref="W337:AA337"/>
    <mergeCell ref="A338:C338"/>
    <mergeCell ref="P338:R338"/>
    <mergeCell ref="A356:C356"/>
    <mergeCell ref="P356:R356"/>
    <mergeCell ref="G357:L357"/>
    <mergeCell ref="V357:AA357"/>
    <mergeCell ref="B364:I364"/>
    <mergeCell ref="J364:L364"/>
    <mergeCell ref="Q364:X364"/>
    <mergeCell ref="Y364:AA364"/>
    <mergeCell ref="G350:L350"/>
    <mergeCell ref="V350:AA350"/>
    <mergeCell ref="H351:L351"/>
    <mergeCell ref="W351:AA351"/>
    <mergeCell ref="A352:C352"/>
    <mergeCell ref="P352:R352"/>
    <mergeCell ref="A371:C371"/>
    <mergeCell ref="P371:R371"/>
    <mergeCell ref="G372:L372"/>
    <mergeCell ref="V372:AA372"/>
    <mergeCell ref="B378:I378"/>
    <mergeCell ref="J378:L378"/>
    <mergeCell ref="Q378:X378"/>
    <mergeCell ref="Y378:AA378"/>
    <mergeCell ref="G365:L365"/>
    <mergeCell ref="V365:AA365"/>
    <mergeCell ref="H366:L366"/>
    <mergeCell ref="W366:AA366"/>
    <mergeCell ref="A367:C367"/>
    <mergeCell ref="P367:R367"/>
    <mergeCell ref="A385:C385"/>
    <mergeCell ref="P385:R385"/>
    <mergeCell ref="G386:L386"/>
    <mergeCell ref="V386:AA386"/>
    <mergeCell ref="B393:I393"/>
    <mergeCell ref="J393:L393"/>
    <mergeCell ref="Q393:X393"/>
    <mergeCell ref="Y393:AA393"/>
    <mergeCell ref="G379:L379"/>
    <mergeCell ref="V379:AA379"/>
    <mergeCell ref="H380:L380"/>
    <mergeCell ref="W380:AA380"/>
    <mergeCell ref="A381:C381"/>
    <mergeCell ref="P381:R381"/>
    <mergeCell ref="A400:C400"/>
    <mergeCell ref="P400:R400"/>
    <mergeCell ref="G401:L401"/>
    <mergeCell ref="V401:AA401"/>
    <mergeCell ref="B407:I407"/>
    <mergeCell ref="J407:L407"/>
    <mergeCell ref="Q407:X407"/>
    <mergeCell ref="Y407:AA407"/>
    <mergeCell ref="G394:L394"/>
    <mergeCell ref="V394:AA394"/>
    <mergeCell ref="H395:L395"/>
    <mergeCell ref="W395:AA395"/>
    <mergeCell ref="A396:C396"/>
    <mergeCell ref="P396:R396"/>
    <mergeCell ref="A414:C414"/>
    <mergeCell ref="P414:R414"/>
    <mergeCell ref="G415:L415"/>
    <mergeCell ref="V415:AA415"/>
    <mergeCell ref="B422:I422"/>
    <mergeCell ref="J422:L422"/>
    <mergeCell ref="Q422:X422"/>
    <mergeCell ref="Y422:AA422"/>
    <mergeCell ref="G408:L408"/>
    <mergeCell ref="V408:AA408"/>
    <mergeCell ref="H409:L409"/>
    <mergeCell ref="W409:AA409"/>
    <mergeCell ref="A410:C410"/>
    <mergeCell ref="P410:R410"/>
    <mergeCell ref="A429:C429"/>
    <mergeCell ref="P429:R429"/>
    <mergeCell ref="G430:L430"/>
    <mergeCell ref="V430:AA430"/>
    <mergeCell ref="B436:I436"/>
    <mergeCell ref="J436:L436"/>
    <mergeCell ref="Q436:X436"/>
    <mergeCell ref="Y436:AA436"/>
    <mergeCell ref="G423:L423"/>
    <mergeCell ref="V423:AA423"/>
    <mergeCell ref="H424:L424"/>
    <mergeCell ref="W424:AA424"/>
    <mergeCell ref="A425:C425"/>
    <mergeCell ref="P425:R425"/>
    <mergeCell ref="A443:C443"/>
    <mergeCell ref="P443:R443"/>
    <mergeCell ref="G444:L444"/>
    <mergeCell ref="V444:AA444"/>
    <mergeCell ref="B451:I451"/>
    <mergeCell ref="J451:L451"/>
    <mergeCell ref="Q451:X451"/>
    <mergeCell ref="Y451:AA451"/>
    <mergeCell ref="G437:L437"/>
    <mergeCell ref="V437:AA437"/>
    <mergeCell ref="H438:L438"/>
    <mergeCell ref="W438:AA438"/>
    <mergeCell ref="A439:C439"/>
    <mergeCell ref="P439:R439"/>
    <mergeCell ref="A454:C454"/>
    <mergeCell ref="P454:R454"/>
    <mergeCell ref="A458:C458"/>
    <mergeCell ref="P458:R458"/>
    <mergeCell ref="G452:L452"/>
    <mergeCell ref="V452:AA452"/>
    <mergeCell ref="H453:L453"/>
    <mergeCell ref="W453:AA453"/>
    <mergeCell ref="G459:L459"/>
    <mergeCell ref="V459:AA459"/>
  </mergeCells>
  <phoneticPr fontId="0" type="noConversion"/>
  <pageMargins left="0.59055118110236227" right="0" top="0.19685039370078741" bottom="0" header="0" footer="0"/>
  <pageSetup paperSize="9" scale="98" fitToHeight="32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B84"/>
  <sheetViews>
    <sheetView zoomScale="70" zoomScaleNormal="70" workbookViewId="0">
      <selection activeCell="M1" sqref="M1"/>
    </sheetView>
  </sheetViews>
  <sheetFormatPr baseColWidth="10" defaultRowHeight="12.75" x14ac:dyDescent="0.2"/>
  <cols>
    <col min="1" max="1" width="5.7109375" style="5" customWidth="1"/>
    <col min="2" max="2" width="4.42578125" style="5" customWidth="1"/>
    <col min="3" max="3" width="3.85546875" style="5" customWidth="1"/>
    <col min="4" max="4" width="8.7109375" style="5" customWidth="1"/>
    <col min="5" max="6" width="4.7109375" style="5" customWidth="1"/>
    <col min="7" max="7" width="5.7109375" style="5" customWidth="1"/>
    <col min="8" max="12" width="4.7109375" style="5" customWidth="1"/>
    <col min="13" max="13" width="5.7109375" style="5" customWidth="1"/>
    <col min="14" max="14" width="1.7109375" style="151" customWidth="1"/>
    <col min="15" max="15" width="6.28515625" style="5" customWidth="1"/>
    <col min="16" max="16" width="5.7109375" style="5" customWidth="1"/>
    <col min="17" max="17" width="4.42578125" style="5" customWidth="1"/>
    <col min="18" max="18" width="3.85546875" style="5" customWidth="1"/>
    <col min="19" max="19" width="8.7109375" style="5" customWidth="1"/>
    <col min="20" max="21" width="4.7109375" style="5" customWidth="1"/>
    <col min="22" max="22" width="5.7109375" style="5" customWidth="1"/>
    <col min="23" max="27" width="4.7109375" style="5" customWidth="1"/>
    <col min="28" max="28" width="5.7109375" style="5" customWidth="1"/>
    <col min="29" max="16384" width="11.42578125" style="5"/>
  </cols>
  <sheetData>
    <row r="1" spans="1:28" ht="16.5" thickBot="1" x14ac:dyDescent="0.3">
      <c r="A1" s="82" t="s">
        <v>90</v>
      </c>
      <c r="B1" s="83"/>
      <c r="C1" s="83"/>
      <c r="D1" s="84" t="str">
        <f>M1&amp;O1-1</f>
        <v>A1</v>
      </c>
      <c r="E1" s="84" t="s">
        <v>91</v>
      </c>
      <c r="F1" s="83"/>
      <c r="G1" s="254"/>
      <c r="H1" s="255"/>
      <c r="I1" s="255"/>
      <c r="J1" s="255"/>
      <c r="K1" s="255"/>
      <c r="L1" s="256"/>
      <c r="M1" s="252" t="s">
        <v>89</v>
      </c>
      <c r="N1" s="252"/>
      <c r="O1" s="225">
        <v>2</v>
      </c>
      <c r="P1" s="82" t="s">
        <v>90</v>
      </c>
      <c r="Q1" s="83"/>
      <c r="R1" s="83"/>
      <c r="S1" s="84" t="str">
        <f>M1&amp;O1</f>
        <v>A2</v>
      </c>
      <c r="T1" s="84" t="s">
        <v>91</v>
      </c>
      <c r="U1" s="83"/>
      <c r="V1" s="254"/>
      <c r="W1" s="254"/>
      <c r="X1" s="254"/>
      <c r="Y1" s="254"/>
      <c r="Z1" s="254"/>
      <c r="AA1" s="257"/>
      <c r="AB1" s="252"/>
    </row>
    <row r="2" spans="1:28" ht="14.25" customHeight="1" thickBot="1" x14ac:dyDescent="0.25">
      <c r="A2" s="87" t="s">
        <v>92</v>
      </c>
      <c r="B2" s="88" t="s">
        <v>93</v>
      </c>
      <c r="C2" s="88" t="s">
        <v>23</v>
      </c>
      <c r="D2" s="88" t="s">
        <v>94</v>
      </c>
      <c r="E2" s="88" t="s">
        <v>95</v>
      </c>
      <c r="F2" s="88" t="s">
        <v>96</v>
      </c>
      <c r="G2" s="89" t="s">
        <v>97</v>
      </c>
      <c r="H2" s="263" t="s">
        <v>98</v>
      </c>
      <c r="I2" s="264"/>
      <c r="J2" s="264"/>
      <c r="K2" s="264"/>
      <c r="L2" s="265"/>
      <c r="M2" s="162" t="s">
        <v>138</v>
      </c>
      <c r="N2" s="156"/>
      <c r="O2" s="86"/>
      <c r="P2" s="87" t="s">
        <v>92</v>
      </c>
      <c r="Q2" s="88" t="s">
        <v>93</v>
      </c>
      <c r="R2" s="88" t="s">
        <v>23</v>
      </c>
      <c r="S2" s="88" t="s">
        <v>94</v>
      </c>
      <c r="T2" s="88" t="s">
        <v>95</v>
      </c>
      <c r="U2" s="88" t="s">
        <v>96</v>
      </c>
      <c r="V2" s="89" t="s">
        <v>97</v>
      </c>
      <c r="W2" s="263" t="s">
        <v>98</v>
      </c>
      <c r="X2" s="264"/>
      <c r="Y2" s="264"/>
      <c r="Z2" s="264"/>
      <c r="AA2" s="265"/>
      <c r="AB2" s="162" t="s">
        <v>138</v>
      </c>
    </row>
    <row r="3" spans="1:28" ht="13.5" customHeight="1" x14ac:dyDescent="0.2">
      <c r="A3" s="167" t="s">
        <v>99</v>
      </c>
      <c r="B3" s="226">
        <f>VLOOKUP($D$1,'Tischplan_16er_1.-5.'!$4:139,2)</f>
        <v>1</v>
      </c>
      <c r="C3" s="226">
        <f>VLOOKUP($D$1,'Tischplan_16er_1.-5.'!$4:139,3)</f>
        <v>1</v>
      </c>
      <c r="D3" s="227" t="s">
        <v>100</v>
      </c>
      <c r="E3" s="227"/>
      <c r="F3" s="228"/>
      <c r="G3" s="229" t="s">
        <v>100</v>
      </c>
      <c r="H3" s="230"/>
      <c r="I3" s="227"/>
      <c r="J3" s="227"/>
      <c r="K3" s="227"/>
      <c r="L3" s="229"/>
      <c r="M3" s="157"/>
      <c r="N3" s="156"/>
      <c r="O3" s="86"/>
      <c r="P3" s="167" t="s">
        <v>99</v>
      </c>
      <c r="Q3" s="226">
        <f>VLOOKUP($S$1,'Tischplan_16er_1.-5.'!$4:139,2)</f>
        <v>2</v>
      </c>
      <c r="R3" s="226">
        <f>VLOOKUP($S$1,'Tischplan_16er_1.-5.'!$4:139,3)</f>
        <v>1</v>
      </c>
      <c r="S3" s="227"/>
      <c r="T3" s="227"/>
      <c r="U3" s="227"/>
      <c r="V3" s="229"/>
      <c r="W3" s="230"/>
      <c r="X3" s="227"/>
      <c r="Y3" s="227"/>
      <c r="Z3" s="227"/>
      <c r="AA3" s="229"/>
      <c r="AB3" s="157"/>
    </row>
    <row r="4" spans="1:28" ht="13.5" customHeight="1" x14ac:dyDescent="0.2">
      <c r="A4" s="167" t="s">
        <v>101</v>
      </c>
      <c r="B4" s="168">
        <f>VLOOKUP($D$1,'Tischplan_16er_1.-5.'!$4:139,4)</f>
        <v>1</v>
      </c>
      <c r="C4" s="168">
        <f>VLOOKUP($D$1,'Tischplan_16er_1.-5.'!$4:139,5)</f>
        <v>2</v>
      </c>
      <c r="D4" s="169"/>
      <c r="E4" s="169"/>
      <c r="F4" s="170"/>
      <c r="G4" s="171"/>
      <c r="H4" s="172"/>
      <c r="I4" s="169"/>
      <c r="J4" s="169"/>
      <c r="K4" s="169"/>
      <c r="L4" s="171"/>
      <c r="M4" s="157"/>
      <c r="N4" s="156"/>
      <c r="O4" s="86" t="s">
        <v>100</v>
      </c>
      <c r="P4" s="167" t="s">
        <v>101</v>
      </c>
      <c r="Q4" s="168">
        <f>VLOOKUP($S$1,'Tischplan_16er_1.-5.'!$4:139,4)</f>
        <v>2</v>
      </c>
      <c r="R4" s="168">
        <f>VLOOKUP($S$1,'Tischplan_16er_1.-5.'!$4:139,5)</f>
        <v>2</v>
      </c>
      <c r="S4" s="169"/>
      <c r="T4" s="169"/>
      <c r="U4" s="169"/>
      <c r="V4" s="171"/>
      <c r="W4" s="172"/>
      <c r="X4" s="169"/>
      <c r="Y4" s="169"/>
      <c r="Z4" s="169"/>
      <c r="AA4" s="171"/>
      <c r="AB4" s="157"/>
    </row>
    <row r="5" spans="1:28" ht="13.5" customHeight="1" x14ac:dyDescent="0.2">
      <c r="A5" s="167" t="s">
        <v>139</v>
      </c>
      <c r="B5" s="168">
        <f>VLOOKUP($D$1,'Tischplan_16er_1.-5.'!$4:139,6)</f>
        <v>1</v>
      </c>
      <c r="C5" s="168">
        <f>VLOOKUP($D$1,'Tischplan_16er_1.-5.'!$4:139,7)</f>
        <v>3</v>
      </c>
      <c r="D5" s="169"/>
      <c r="E5" s="169"/>
      <c r="F5" s="170"/>
      <c r="G5" s="171"/>
      <c r="H5" s="172"/>
      <c r="I5" s="169"/>
      <c r="J5" s="169"/>
      <c r="K5" s="169"/>
      <c r="L5" s="171"/>
      <c r="M5" s="157"/>
      <c r="N5" s="156"/>
      <c r="O5" s="86"/>
      <c r="P5" s="167" t="s">
        <v>139</v>
      </c>
      <c r="Q5" s="168">
        <f>VLOOKUP($S$1,'Tischplan_16er_1.-5.'!$4:139,6)</f>
        <v>2</v>
      </c>
      <c r="R5" s="168">
        <f>VLOOKUP($S$1,'Tischplan_16er_1.-5.'!$4:139,7)</f>
        <v>3</v>
      </c>
      <c r="S5" s="169"/>
      <c r="T5" s="169"/>
      <c r="U5" s="169"/>
      <c r="V5" s="171"/>
      <c r="W5" s="172"/>
      <c r="X5" s="169"/>
      <c r="Y5" s="169"/>
      <c r="Z5" s="169"/>
      <c r="AA5" s="171"/>
      <c r="AB5" s="157"/>
    </row>
    <row r="6" spans="1:28" ht="13.5" customHeight="1" thickBot="1" x14ac:dyDescent="0.25">
      <c r="A6" s="231" t="s">
        <v>149</v>
      </c>
      <c r="B6" s="232">
        <f>VLOOKUP($D$1,'Tischplan_16er_1.-5.'!$4:139,8)</f>
        <v>1</v>
      </c>
      <c r="C6" s="232">
        <f>VLOOKUP($D$1,'Tischplan_16er_1.-5.'!$4:139,9)</f>
        <v>4</v>
      </c>
      <c r="D6" s="233"/>
      <c r="E6" s="233"/>
      <c r="F6" s="100"/>
      <c r="G6" s="101"/>
      <c r="H6" s="234"/>
      <c r="I6" s="233"/>
      <c r="J6" s="233"/>
      <c r="K6" s="233"/>
      <c r="L6" s="235"/>
      <c r="M6" s="157"/>
      <c r="N6" s="156"/>
      <c r="O6" s="86"/>
      <c r="P6" s="231" t="s">
        <v>149</v>
      </c>
      <c r="Q6" s="73">
        <f>VLOOKUP($S$1,'Tischplan_16er_1.-5.'!$4:139,8)</f>
        <v>2</v>
      </c>
      <c r="R6" s="73">
        <f>VLOOKUP($S$1,'Tischplan_16er_1.-5.'!$4:139,9)</f>
        <v>4</v>
      </c>
      <c r="S6" s="99"/>
      <c r="T6" s="99"/>
      <c r="U6" s="99"/>
      <c r="V6" s="101"/>
      <c r="W6" s="102"/>
      <c r="X6" s="99"/>
      <c r="Y6" s="99"/>
      <c r="Z6" s="99"/>
      <c r="AA6" s="101"/>
      <c r="AB6" s="157"/>
    </row>
    <row r="7" spans="1:28" ht="15.6" customHeight="1" thickBot="1" x14ac:dyDescent="0.25">
      <c r="A7" s="103" t="s">
        <v>106</v>
      </c>
      <c r="B7" s="109"/>
      <c r="C7" s="109"/>
      <c r="D7" s="90"/>
      <c r="E7" s="90"/>
      <c r="F7" s="91"/>
      <c r="G7" s="92" t="s">
        <v>100</v>
      </c>
      <c r="H7" s="87"/>
      <c r="I7" s="90"/>
      <c r="J7" s="90"/>
      <c r="K7" s="90"/>
      <c r="L7" s="92"/>
      <c r="M7" s="151"/>
      <c r="O7" s="86"/>
      <c r="P7" s="103" t="s">
        <v>106</v>
      </c>
      <c r="Q7" s="236"/>
      <c r="R7" s="236"/>
      <c r="S7" s="237"/>
      <c r="T7" s="237"/>
      <c r="U7" s="237"/>
      <c r="V7" s="238"/>
      <c r="W7" s="239"/>
      <c r="X7" s="237"/>
      <c r="Y7" s="237"/>
      <c r="Z7" s="237"/>
      <c r="AA7" s="238"/>
      <c r="AB7" s="151"/>
    </row>
    <row r="8" spans="1:28" ht="17.25" thickBot="1" x14ac:dyDescent="0.3">
      <c r="A8" s="82" t="s">
        <v>90</v>
      </c>
      <c r="B8" s="83"/>
      <c r="C8" s="83"/>
      <c r="D8" s="84" t="str">
        <f>D1</f>
        <v>A1</v>
      </c>
      <c r="E8" s="84" t="s">
        <v>91</v>
      </c>
      <c r="F8" s="83"/>
      <c r="G8" s="254"/>
      <c r="H8" s="255"/>
      <c r="I8" s="255"/>
      <c r="J8" s="255"/>
      <c r="K8" s="255"/>
      <c r="L8" s="256"/>
      <c r="M8" s="162" t="s">
        <v>138</v>
      </c>
      <c r="N8" s="156"/>
      <c r="O8" s="86"/>
      <c r="P8" s="82" t="s">
        <v>90</v>
      </c>
      <c r="Q8" s="83"/>
      <c r="R8" s="83"/>
      <c r="S8" s="84" t="str">
        <f>S1</f>
        <v>A2</v>
      </c>
      <c r="T8" s="84" t="s">
        <v>91</v>
      </c>
      <c r="U8" s="83"/>
      <c r="V8" s="254"/>
      <c r="W8" s="254"/>
      <c r="X8" s="254"/>
      <c r="Y8" s="254"/>
      <c r="Z8" s="254"/>
      <c r="AA8" s="257"/>
      <c r="AB8" s="162" t="s">
        <v>138</v>
      </c>
    </row>
    <row r="9" spans="1:28" ht="13.5" customHeight="1" x14ac:dyDescent="0.2">
      <c r="A9" s="70" t="s">
        <v>102</v>
      </c>
      <c r="B9" s="71">
        <f>VLOOKUP($D$1,'Tischplan_16er_1.-5.'!$4:144,10)</f>
        <v>8</v>
      </c>
      <c r="C9" s="71">
        <f>VLOOKUP($D$1,'Tischplan_16er_1.-5.'!$4:144,11)</f>
        <v>2</v>
      </c>
      <c r="D9" s="95"/>
      <c r="E9" s="95"/>
      <c r="F9" s="96"/>
      <c r="G9" s="97" t="s">
        <v>100</v>
      </c>
      <c r="H9" s="98"/>
      <c r="I9" s="95"/>
      <c r="J9" s="95"/>
      <c r="K9" s="95"/>
      <c r="L9" s="97"/>
      <c r="M9" s="157"/>
      <c r="N9" s="156"/>
      <c r="O9" s="94"/>
      <c r="P9" s="70" t="s">
        <v>102</v>
      </c>
      <c r="Q9" s="71">
        <f>VLOOKUP($S$1,'Tischplan_16er_1.-5.'!$4:144,10)</f>
        <v>7</v>
      </c>
      <c r="R9" s="71">
        <f>VLOOKUP($S$1,'Tischplan_16er_1.-5.'!$4:144,11)</f>
        <v>2</v>
      </c>
      <c r="S9" s="95"/>
      <c r="T9" s="95"/>
      <c r="U9" s="95"/>
      <c r="V9" s="97"/>
      <c r="W9" s="98"/>
      <c r="X9" s="95"/>
      <c r="Y9" s="95"/>
      <c r="Z9" s="95"/>
      <c r="AA9" s="97"/>
      <c r="AB9" s="157"/>
    </row>
    <row r="10" spans="1:28" ht="13.5" customHeight="1" x14ac:dyDescent="0.2">
      <c r="A10" s="167" t="s">
        <v>103</v>
      </c>
      <c r="B10" s="168">
        <f>VLOOKUP($D$1,'Tischplan_16er_1.-5.'!$4:144,12)</f>
        <v>6</v>
      </c>
      <c r="C10" s="168">
        <f>VLOOKUP($D$1,'Tischplan_16er_1.-5.'!$4:144,13)</f>
        <v>1</v>
      </c>
      <c r="D10" s="169"/>
      <c r="E10" s="169"/>
      <c r="F10" s="170"/>
      <c r="G10" s="171"/>
      <c r="H10" s="172"/>
      <c r="I10" s="169"/>
      <c r="J10" s="169"/>
      <c r="K10" s="169"/>
      <c r="L10" s="171"/>
      <c r="M10" s="157"/>
      <c r="N10" s="156"/>
      <c r="O10" s="94"/>
      <c r="P10" s="167" t="s">
        <v>103</v>
      </c>
      <c r="Q10" s="168">
        <f>VLOOKUP($S$1,'Tischplan_16er_1.-5.'!$4:144,12)</f>
        <v>5</v>
      </c>
      <c r="R10" s="168">
        <f>VLOOKUP($S$1,'Tischplan_16er_1.-5.'!$4:144,13)</f>
        <v>1</v>
      </c>
      <c r="S10" s="169"/>
      <c r="T10" s="169"/>
      <c r="U10" s="169"/>
      <c r="V10" s="171"/>
      <c r="W10" s="172"/>
      <c r="X10" s="169"/>
      <c r="Y10" s="169"/>
      <c r="Z10" s="169"/>
      <c r="AA10" s="171"/>
      <c r="AB10" s="157"/>
    </row>
    <row r="11" spans="1:28" ht="13.5" customHeight="1" x14ac:dyDescent="0.2">
      <c r="A11" s="167" t="s">
        <v>140</v>
      </c>
      <c r="B11" s="168">
        <f>VLOOKUP($D$1,'Tischplan_16er_1.-5.'!$4:144,14)</f>
        <v>7</v>
      </c>
      <c r="C11" s="168">
        <f>VLOOKUP($D$1,'Tischplan_16er_1.-5.'!$4:144,15)</f>
        <v>4</v>
      </c>
      <c r="D11" s="169"/>
      <c r="E11" s="169"/>
      <c r="F11" s="170"/>
      <c r="G11" s="171"/>
      <c r="H11" s="172"/>
      <c r="I11" s="169"/>
      <c r="J11" s="169"/>
      <c r="K11" s="169"/>
      <c r="L11" s="171"/>
      <c r="M11" s="157"/>
      <c r="N11" s="156"/>
      <c r="O11" s="94"/>
      <c r="P11" s="167" t="s">
        <v>140</v>
      </c>
      <c r="Q11" s="168">
        <f>VLOOKUP($S$1,'Tischplan_16er_1.-5.'!$4:144,14)</f>
        <v>8</v>
      </c>
      <c r="R11" s="168">
        <f>VLOOKUP($S$1,'Tischplan_16er_1.-5.'!$4:144,15)</f>
        <v>4</v>
      </c>
      <c r="S11" s="169"/>
      <c r="T11" s="169"/>
      <c r="U11" s="169"/>
      <c r="V11" s="171"/>
      <c r="W11" s="172"/>
      <c r="X11" s="169"/>
      <c r="Y11" s="169"/>
      <c r="Z11" s="169"/>
      <c r="AA11" s="171"/>
      <c r="AB11" s="157"/>
    </row>
    <row r="12" spans="1:28" ht="13.5" customHeight="1" thickBot="1" x14ac:dyDescent="0.25">
      <c r="A12" s="240" t="s">
        <v>150</v>
      </c>
      <c r="B12" s="232">
        <f>VLOOKUP($D$1,'Tischplan_16er_1.-5.'!$4:144,16)</f>
        <v>5</v>
      </c>
      <c r="C12" s="232">
        <f>VLOOKUP($D$1,'Tischplan_16er_1.-5.'!$4:144,17)</f>
        <v>3</v>
      </c>
      <c r="D12" s="99"/>
      <c r="E12" s="99"/>
      <c r="F12" s="100"/>
      <c r="G12" s="101"/>
      <c r="H12" s="102"/>
      <c r="I12" s="99"/>
      <c r="J12" s="99"/>
      <c r="K12" s="99"/>
      <c r="L12" s="101"/>
      <c r="M12" s="157"/>
      <c r="N12" s="156"/>
      <c r="O12" s="94"/>
      <c r="P12" s="240" t="s">
        <v>150</v>
      </c>
      <c r="Q12" s="73">
        <f>VLOOKUP($S$1,'Tischplan_16er_1.-5.'!$4:144,16)</f>
        <v>6</v>
      </c>
      <c r="R12" s="73">
        <f>VLOOKUP($S$1,'Tischplan_16er_1.-5.'!$4:144,17)</f>
        <v>3</v>
      </c>
      <c r="S12" s="99"/>
      <c r="T12" s="99"/>
      <c r="U12" s="99"/>
      <c r="V12" s="101"/>
      <c r="W12" s="102"/>
      <c r="X12" s="99"/>
      <c r="Y12" s="99"/>
      <c r="Z12" s="99"/>
      <c r="AA12" s="101"/>
      <c r="AB12" s="157"/>
    </row>
    <row r="13" spans="1:28" ht="15.6" customHeight="1" thickBot="1" x14ac:dyDescent="0.25">
      <c r="A13" s="103" t="s">
        <v>107</v>
      </c>
      <c r="B13" s="241"/>
      <c r="C13" s="241"/>
      <c r="D13" s="237"/>
      <c r="E13" s="237"/>
      <c r="F13" s="242"/>
      <c r="G13" s="238"/>
      <c r="H13" s="239"/>
      <c r="I13" s="237"/>
      <c r="J13" s="237"/>
      <c r="K13" s="237"/>
      <c r="L13" s="238"/>
      <c r="M13" s="151"/>
      <c r="O13" s="86"/>
      <c r="P13" s="103" t="s">
        <v>107</v>
      </c>
      <c r="Q13" s="236"/>
      <c r="R13" s="236"/>
      <c r="S13" s="237"/>
      <c r="T13" s="237"/>
      <c r="U13" s="237"/>
      <c r="V13" s="238"/>
      <c r="W13" s="239"/>
      <c r="X13" s="237"/>
      <c r="Y13" s="237"/>
      <c r="Z13" s="237"/>
      <c r="AA13" s="238"/>
      <c r="AB13" s="151"/>
    </row>
    <row r="14" spans="1:28" ht="17.25" thickBot="1" x14ac:dyDescent="0.3">
      <c r="A14" s="82" t="s">
        <v>90</v>
      </c>
      <c r="B14" s="83"/>
      <c r="C14" s="83"/>
      <c r="D14" s="84" t="str">
        <f>D1</f>
        <v>A1</v>
      </c>
      <c r="E14" s="84" t="s">
        <v>91</v>
      </c>
      <c r="F14" s="83"/>
      <c r="G14" s="254"/>
      <c r="H14" s="255"/>
      <c r="I14" s="255"/>
      <c r="J14" s="255"/>
      <c r="K14" s="255"/>
      <c r="L14" s="256"/>
      <c r="M14" s="162" t="s">
        <v>138</v>
      </c>
      <c r="N14" s="156"/>
      <c r="O14" s="86"/>
      <c r="P14" s="82" t="s">
        <v>90</v>
      </c>
      <c r="Q14" s="83"/>
      <c r="R14" s="83"/>
      <c r="S14" s="84" t="str">
        <f>S1</f>
        <v>A2</v>
      </c>
      <c r="T14" s="84" t="s">
        <v>91</v>
      </c>
      <c r="U14" s="83"/>
      <c r="V14" s="254"/>
      <c r="W14" s="254"/>
      <c r="X14" s="254"/>
      <c r="Y14" s="254"/>
      <c r="Z14" s="254"/>
      <c r="AA14" s="257"/>
      <c r="AB14" s="162" t="s">
        <v>138</v>
      </c>
    </row>
    <row r="15" spans="1:28" ht="13.5" customHeight="1" x14ac:dyDescent="0.2">
      <c r="A15" s="70" t="s">
        <v>104</v>
      </c>
      <c r="B15" s="71">
        <f>VLOOKUP($D$1,'Tischplan_16er_1.-5.'!$4:149,18)</f>
        <v>15</v>
      </c>
      <c r="C15" s="71">
        <f>VLOOKUP($D$1,'Tischplan_16er_1.-5.'!$4:149,19)</f>
        <v>4</v>
      </c>
      <c r="D15" s="95"/>
      <c r="E15" s="95"/>
      <c r="F15" s="96"/>
      <c r="G15" s="97"/>
      <c r="H15" s="98"/>
      <c r="I15" s="95"/>
      <c r="J15" s="95"/>
      <c r="K15" s="95"/>
      <c r="L15" s="97"/>
      <c r="M15" s="157"/>
      <c r="N15" s="156"/>
      <c r="O15" s="86"/>
      <c r="P15" s="70" t="s">
        <v>104</v>
      </c>
      <c r="Q15" s="71">
        <f>VLOOKUP($S$1,'Tischplan_16er_1.-5.'!$4:149,18)</f>
        <v>16</v>
      </c>
      <c r="R15" s="71">
        <f>VLOOKUP($S$1,'Tischplan_16er_1.-5.'!$4:149,19)</f>
        <v>4</v>
      </c>
      <c r="S15" s="95"/>
      <c r="T15" s="95"/>
      <c r="U15" s="95"/>
      <c r="V15" s="97"/>
      <c r="W15" s="98"/>
      <c r="X15" s="95"/>
      <c r="Y15" s="95"/>
      <c r="Z15" s="95"/>
      <c r="AA15" s="97"/>
      <c r="AB15" s="157"/>
    </row>
    <row r="16" spans="1:28" ht="13.5" customHeight="1" x14ac:dyDescent="0.2">
      <c r="A16" s="167" t="s">
        <v>105</v>
      </c>
      <c r="B16" s="168">
        <f>VLOOKUP($D$1,'Tischplan_16er_1.-5.'!$4:149,20)</f>
        <v>16</v>
      </c>
      <c r="C16" s="168">
        <f>VLOOKUP($D$1,'Tischplan_16er_1.-5.'!$4:149,21)</f>
        <v>3</v>
      </c>
      <c r="D16" s="169"/>
      <c r="E16" s="169"/>
      <c r="F16" s="170"/>
      <c r="G16" s="171"/>
      <c r="H16" s="172"/>
      <c r="I16" s="169"/>
      <c r="J16" s="169"/>
      <c r="K16" s="169"/>
      <c r="L16" s="171"/>
      <c r="M16" s="157"/>
      <c r="N16" s="156"/>
      <c r="O16" s="86"/>
      <c r="P16" s="167" t="s">
        <v>105</v>
      </c>
      <c r="Q16" s="168">
        <f>VLOOKUP($S$1,'Tischplan_16er_1.-5.'!$4:149,20)</f>
        <v>15</v>
      </c>
      <c r="R16" s="168">
        <f>VLOOKUP($S$1,'Tischplan_16er_1.-5.'!$4:149,21)</f>
        <v>3</v>
      </c>
      <c r="S16" s="169"/>
      <c r="T16" s="169"/>
      <c r="U16" s="169"/>
      <c r="V16" s="171"/>
      <c r="W16" s="172"/>
      <c r="X16" s="169"/>
      <c r="Y16" s="169"/>
      <c r="Z16" s="169"/>
      <c r="AA16" s="171"/>
      <c r="AB16" s="157"/>
    </row>
    <row r="17" spans="1:28" ht="13.5" customHeight="1" x14ac:dyDescent="0.2">
      <c r="A17" s="167" t="s">
        <v>141</v>
      </c>
      <c r="B17" s="168">
        <f>VLOOKUP($D$1,'Tischplan_16er_1.-5.'!$4:149,22)</f>
        <v>14</v>
      </c>
      <c r="C17" s="168">
        <f>VLOOKUP($D$1,'Tischplan_16er_1.-5.'!$4:149,23)</f>
        <v>2</v>
      </c>
      <c r="D17" s="169"/>
      <c r="E17" s="169"/>
      <c r="F17" s="170"/>
      <c r="G17" s="171"/>
      <c r="H17" s="172"/>
      <c r="I17" s="169"/>
      <c r="J17" s="169"/>
      <c r="K17" s="169"/>
      <c r="L17" s="171"/>
      <c r="M17" s="157"/>
      <c r="N17" s="156"/>
      <c r="O17" s="86"/>
      <c r="P17" s="167" t="s">
        <v>141</v>
      </c>
      <c r="Q17" s="168">
        <f>VLOOKUP($S$1,'Tischplan_16er_1.-5.'!$4:149,22)</f>
        <v>13</v>
      </c>
      <c r="R17" s="168">
        <f>VLOOKUP($S$1,'Tischplan_16er_1.-5.'!$4:149,23)</f>
        <v>2</v>
      </c>
      <c r="S17" s="169"/>
      <c r="T17" s="169"/>
      <c r="U17" s="169"/>
      <c r="V17" s="171"/>
      <c r="W17" s="172"/>
      <c r="X17" s="169"/>
      <c r="Y17" s="169"/>
      <c r="Z17" s="169"/>
      <c r="AA17" s="171"/>
      <c r="AB17" s="157"/>
    </row>
    <row r="18" spans="1:28" ht="13.5" customHeight="1" thickBot="1" x14ac:dyDescent="0.25">
      <c r="A18" s="240" t="s">
        <v>151</v>
      </c>
      <c r="B18" s="73">
        <f>VLOOKUP($D$1,'Tischplan_16er_1.-5.'!$4:149,24)</f>
        <v>13</v>
      </c>
      <c r="C18" s="73">
        <f>VLOOKUP($D$1,'Tischplan_16er_1.-5.'!$4:149,25)</f>
        <v>1</v>
      </c>
      <c r="D18" s="99"/>
      <c r="E18" s="99"/>
      <c r="F18" s="99"/>
      <c r="G18" s="101"/>
      <c r="H18" s="102"/>
      <c r="I18" s="99"/>
      <c r="J18" s="99"/>
      <c r="K18" s="99"/>
      <c r="L18" s="101"/>
      <c r="M18" s="157"/>
      <c r="N18" s="156"/>
      <c r="O18" s="86"/>
      <c r="P18" s="240" t="s">
        <v>151</v>
      </c>
      <c r="Q18" s="73">
        <f>VLOOKUP($S$1,'Tischplan_16er_1.-5.'!$4:149,24)</f>
        <v>14</v>
      </c>
      <c r="R18" s="73">
        <f>VLOOKUP($S$1,'Tischplan_16er_1.-5.'!$4:149,25)</f>
        <v>1</v>
      </c>
      <c r="S18" s="99"/>
      <c r="T18" s="99"/>
      <c r="U18" s="99"/>
      <c r="V18" s="101"/>
      <c r="W18" s="102"/>
      <c r="X18" s="99"/>
      <c r="Y18" s="99"/>
      <c r="Z18" s="99"/>
      <c r="AA18" s="101"/>
      <c r="AB18" s="157"/>
    </row>
    <row r="19" spans="1:28" ht="15.6" customHeight="1" thickBot="1" x14ac:dyDescent="0.25">
      <c r="A19" s="103" t="s">
        <v>109</v>
      </c>
      <c r="B19" s="236"/>
      <c r="C19" s="236"/>
      <c r="D19" s="237"/>
      <c r="E19" s="237"/>
      <c r="F19" s="237"/>
      <c r="G19" s="238"/>
      <c r="H19" s="239"/>
      <c r="I19" s="237"/>
      <c r="J19" s="237"/>
      <c r="K19" s="237"/>
      <c r="L19" s="238"/>
      <c r="M19" s="151"/>
      <c r="O19" s="86"/>
      <c r="P19" s="103" t="s">
        <v>109</v>
      </c>
      <c r="Q19" s="236"/>
      <c r="R19" s="236"/>
      <c r="S19" s="237"/>
      <c r="T19" s="237"/>
      <c r="U19" s="237"/>
      <c r="V19" s="238"/>
      <c r="W19" s="239"/>
      <c r="X19" s="237"/>
      <c r="Y19" s="237"/>
      <c r="Z19" s="237"/>
      <c r="AA19" s="238"/>
      <c r="AB19" s="151"/>
    </row>
    <row r="20" spans="1:28" ht="6.75" customHeight="1" x14ac:dyDescent="0.2">
      <c r="A20" s="75"/>
      <c r="B20" s="243"/>
      <c r="C20" s="243"/>
      <c r="D20" s="75"/>
      <c r="E20" s="75"/>
      <c r="F20" s="75"/>
      <c r="G20" s="75"/>
      <c r="H20" s="75"/>
      <c r="I20" s="75"/>
      <c r="J20" s="75"/>
      <c r="K20" s="75"/>
      <c r="L20" s="75"/>
      <c r="M20" s="151"/>
      <c r="O20" s="86"/>
      <c r="P20" s="75"/>
      <c r="Q20" s="243"/>
      <c r="R20" s="243"/>
      <c r="S20" s="75"/>
      <c r="T20" s="75"/>
      <c r="U20" s="75"/>
      <c r="V20" s="75"/>
      <c r="W20" s="75"/>
      <c r="X20" s="75"/>
      <c r="Y20" s="75"/>
      <c r="Z20" s="75"/>
      <c r="AA20" s="75"/>
      <c r="AB20" s="151"/>
    </row>
    <row r="21" spans="1:28" ht="6.75" customHeight="1" thickBot="1" x14ac:dyDescent="0.25">
      <c r="A21" s="178"/>
      <c r="B21" s="244"/>
      <c r="C21" s="244"/>
      <c r="D21" s="178"/>
      <c r="E21" s="178"/>
      <c r="F21" s="178"/>
      <c r="G21" s="178"/>
      <c r="H21" s="178"/>
      <c r="I21" s="178"/>
      <c r="J21" s="178"/>
      <c r="K21" s="178"/>
      <c r="L21" s="178"/>
      <c r="M21" s="151"/>
      <c r="O21" s="86"/>
      <c r="P21" s="178"/>
      <c r="Q21" s="244"/>
      <c r="R21" s="244"/>
      <c r="S21" s="178"/>
      <c r="T21" s="178"/>
      <c r="U21" s="178"/>
      <c r="V21" s="178"/>
      <c r="W21" s="178"/>
      <c r="X21" s="178"/>
      <c r="Y21" s="178"/>
      <c r="Z21" s="178"/>
      <c r="AA21" s="178"/>
      <c r="AB21" s="151"/>
    </row>
    <row r="22" spans="1:28" ht="16.5" thickBot="1" x14ac:dyDescent="0.3">
      <c r="A22" s="82" t="s">
        <v>90</v>
      </c>
      <c r="B22" s="83"/>
      <c r="C22" s="83"/>
      <c r="D22" s="84" t="str">
        <f>D1</f>
        <v>A1</v>
      </c>
      <c r="E22" s="84" t="s">
        <v>91</v>
      </c>
      <c r="F22" s="83"/>
      <c r="G22" s="254"/>
      <c r="H22" s="255"/>
      <c r="I22" s="255"/>
      <c r="J22" s="255"/>
      <c r="K22" s="255"/>
      <c r="L22" s="256"/>
      <c r="M22" s="151"/>
      <c r="O22" s="86"/>
      <c r="P22" s="82" t="s">
        <v>90</v>
      </c>
      <c r="Q22" s="83"/>
      <c r="R22" s="83"/>
      <c r="S22" s="84" t="str">
        <f>S1</f>
        <v>A2</v>
      </c>
      <c r="T22" s="84" t="s">
        <v>91</v>
      </c>
      <c r="U22" s="83"/>
      <c r="V22" s="254"/>
      <c r="W22" s="254"/>
      <c r="X22" s="254"/>
      <c r="Y22" s="254"/>
      <c r="Z22" s="254"/>
      <c r="AA22" s="257"/>
      <c r="AB22" s="151"/>
    </row>
    <row r="23" spans="1:28" ht="14.25" customHeight="1" thickBot="1" x14ac:dyDescent="0.25">
      <c r="A23" s="98" t="s">
        <v>92</v>
      </c>
      <c r="B23" s="245" t="s">
        <v>93</v>
      </c>
      <c r="C23" s="245" t="s">
        <v>23</v>
      </c>
      <c r="D23" s="245" t="s">
        <v>94</v>
      </c>
      <c r="E23" s="245" t="s">
        <v>95</v>
      </c>
      <c r="F23" s="245" t="s">
        <v>96</v>
      </c>
      <c r="G23" s="246" t="s">
        <v>97</v>
      </c>
      <c r="H23" s="260" t="s">
        <v>98</v>
      </c>
      <c r="I23" s="261"/>
      <c r="J23" s="261"/>
      <c r="K23" s="261"/>
      <c r="L23" s="262"/>
      <c r="M23" s="162" t="s">
        <v>138</v>
      </c>
      <c r="N23" s="156"/>
      <c r="O23" s="86"/>
      <c r="P23" s="98" t="s">
        <v>92</v>
      </c>
      <c r="Q23" s="245" t="s">
        <v>93</v>
      </c>
      <c r="R23" s="245" t="s">
        <v>23</v>
      </c>
      <c r="S23" s="245" t="s">
        <v>94</v>
      </c>
      <c r="T23" s="245" t="s">
        <v>95</v>
      </c>
      <c r="U23" s="245" t="s">
        <v>96</v>
      </c>
      <c r="V23" s="246" t="s">
        <v>97</v>
      </c>
      <c r="W23" s="260" t="s">
        <v>98</v>
      </c>
      <c r="X23" s="261"/>
      <c r="Y23" s="261"/>
      <c r="Z23" s="261"/>
      <c r="AA23" s="262"/>
      <c r="AB23" s="162" t="s">
        <v>138</v>
      </c>
    </row>
    <row r="24" spans="1:28" ht="13.5" customHeight="1" x14ac:dyDescent="0.2">
      <c r="A24" s="70" t="s">
        <v>110</v>
      </c>
      <c r="B24" s="71">
        <f>VLOOKUP($D$1,'Tischplan_16er_1.-5.'!$4:156,26)</f>
        <v>10</v>
      </c>
      <c r="C24" s="71">
        <f>VLOOKUP($D$1,'Tischplan_16er_1.-5.'!$4:156,27)</f>
        <v>3</v>
      </c>
      <c r="D24" s="95"/>
      <c r="E24" s="95"/>
      <c r="F24" s="95"/>
      <c r="G24" s="97"/>
      <c r="H24" s="98"/>
      <c r="I24" s="95"/>
      <c r="J24" s="95"/>
      <c r="K24" s="95"/>
      <c r="L24" s="97"/>
      <c r="M24" s="157"/>
      <c r="N24" s="156"/>
      <c r="O24" s="86"/>
      <c r="P24" s="70" t="s">
        <v>110</v>
      </c>
      <c r="Q24" s="71">
        <f>VLOOKUP($S$1,'Tischplan_16er_1.-5.'!$4:156,26)</f>
        <v>9</v>
      </c>
      <c r="R24" s="71">
        <f>VLOOKUP($S$1,'Tischplan_16er_1.-5.'!$4:156,27)</f>
        <v>3</v>
      </c>
      <c r="S24" s="95"/>
      <c r="T24" s="95"/>
      <c r="U24" s="95"/>
      <c r="V24" s="97"/>
      <c r="W24" s="98"/>
      <c r="X24" s="95"/>
      <c r="Y24" s="95"/>
      <c r="Z24" s="95"/>
      <c r="AA24" s="97"/>
      <c r="AB24" s="157"/>
    </row>
    <row r="25" spans="1:28" ht="13.5" customHeight="1" x14ac:dyDescent="0.2">
      <c r="A25" s="167" t="s">
        <v>111</v>
      </c>
      <c r="B25" s="168">
        <f>VLOOKUP($D$1,'Tischplan_16er_1.-5.'!$4:156,28)</f>
        <v>11</v>
      </c>
      <c r="C25" s="168">
        <f>VLOOKUP($D$1,'Tischplan_16er_1.-5.'!$4:156,29)</f>
        <v>4</v>
      </c>
      <c r="D25" s="169"/>
      <c r="E25" s="169"/>
      <c r="F25" s="169"/>
      <c r="G25" s="171"/>
      <c r="H25" s="172"/>
      <c r="I25" s="169"/>
      <c r="J25" s="169"/>
      <c r="K25" s="169"/>
      <c r="L25" s="171"/>
      <c r="M25" s="157"/>
      <c r="N25" s="156"/>
      <c r="O25" s="86"/>
      <c r="P25" s="167" t="s">
        <v>111</v>
      </c>
      <c r="Q25" s="168">
        <f>VLOOKUP($S$1,'Tischplan_16er_1.-5.'!$4:156,28)</f>
        <v>12</v>
      </c>
      <c r="R25" s="168">
        <f>VLOOKUP($S$1,'Tischplan_16er_1.-5.'!$4:156,29)</f>
        <v>4</v>
      </c>
      <c r="S25" s="169"/>
      <c r="T25" s="169"/>
      <c r="U25" s="169"/>
      <c r="V25" s="171"/>
      <c r="W25" s="172"/>
      <c r="X25" s="169"/>
      <c r="Y25" s="169"/>
      <c r="Z25" s="169"/>
      <c r="AA25" s="171"/>
      <c r="AB25" s="157"/>
    </row>
    <row r="26" spans="1:28" ht="13.5" customHeight="1" x14ac:dyDescent="0.2">
      <c r="A26" s="167" t="s">
        <v>142</v>
      </c>
      <c r="B26" s="168">
        <f>VLOOKUP($D$1,'Tischplan_16er_1.-5.'!$4:156,30)</f>
        <v>12</v>
      </c>
      <c r="C26" s="168">
        <f>VLOOKUP($D$1,'Tischplan_16er_1.-5.'!$4:156,31)</f>
        <v>1</v>
      </c>
      <c r="D26" s="169"/>
      <c r="E26" s="169"/>
      <c r="F26" s="169"/>
      <c r="G26" s="171"/>
      <c r="H26" s="172"/>
      <c r="I26" s="169"/>
      <c r="J26" s="169"/>
      <c r="K26" s="169"/>
      <c r="L26" s="171"/>
      <c r="M26" s="157"/>
      <c r="N26" s="156"/>
      <c r="O26" s="86"/>
      <c r="P26" s="167" t="s">
        <v>142</v>
      </c>
      <c r="Q26" s="168">
        <f>VLOOKUP($S$1,'Tischplan_16er_1.-5.'!$4:156,30)</f>
        <v>11</v>
      </c>
      <c r="R26" s="168">
        <f>VLOOKUP($S$1,'Tischplan_16er_1.-5.'!$4:156,31)</f>
        <v>1</v>
      </c>
      <c r="S26" s="169"/>
      <c r="T26" s="169"/>
      <c r="U26" s="169"/>
      <c r="V26" s="171"/>
      <c r="W26" s="172"/>
      <c r="X26" s="169"/>
      <c r="Y26" s="169"/>
      <c r="Z26" s="169"/>
      <c r="AA26" s="171"/>
      <c r="AB26" s="157"/>
    </row>
    <row r="27" spans="1:28" ht="13.5" customHeight="1" thickBot="1" x14ac:dyDescent="0.25">
      <c r="A27" s="240" t="s">
        <v>152</v>
      </c>
      <c r="B27" s="73">
        <f>VLOOKUP($D$1,'Tischplan_16er_1.-5.'!$4:156,32)</f>
        <v>9</v>
      </c>
      <c r="C27" s="73">
        <f>VLOOKUP($D$1,'Tischplan_16er_1.-5.'!$4:156,33)</f>
        <v>2</v>
      </c>
      <c r="D27" s="99"/>
      <c r="E27" s="99"/>
      <c r="F27" s="100"/>
      <c r="G27" s="101"/>
      <c r="H27" s="102"/>
      <c r="I27" s="99"/>
      <c r="J27" s="99"/>
      <c r="K27" s="99"/>
      <c r="L27" s="101"/>
      <c r="M27" s="157"/>
      <c r="N27" s="156"/>
      <c r="O27" s="86"/>
      <c r="P27" s="240" t="s">
        <v>152</v>
      </c>
      <c r="Q27" s="73">
        <f>VLOOKUP($S$1,'Tischplan_16er_1.-5.'!$4:156,32)</f>
        <v>10</v>
      </c>
      <c r="R27" s="73">
        <f>VLOOKUP($S$1,'Tischplan_16er_1.-5.'!$4:156,33)</f>
        <v>2</v>
      </c>
      <c r="S27" s="99"/>
      <c r="T27" s="99"/>
      <c r="U27" s="99"/>
      <c r="V27" s="101"/>
      <c r="W27" s="102"/>
      <c r="X27" s="99"/>
      <c r="Y27" s="99"/>
      <c r="Z27" s="99"/>
      <c r="AA27" s="101"/>
      <c r="AB27" s="157"/>
    </row>
    <row r="28" spans="1:28" ht="15.6" customHeight="1" thickBot="1" x14ac:dyDescent="0.25">
      <c r="A28" s="103" t="s">
        <v>116</v>
      </c>
      <c r="B28" s="236"/>
      <c r="C28" s="236"/>
      <c r="D28" s="237"/>
      <c r="E28" s="237"/>
      <c r="F28" s="242"/>
      <c r="G28" s="238"/>
      <c r="H28" s="239"/>
      <c r="I28" s="237"/>
      <c r="J28" s="237"/>
      <c r="K28" s="237"/>
      <c r="L28" s="238"/>
      <c r="M28" s="151"/>
      <c r="O28" s="86"/>
      <c r="P28" s="103" t="s">
        <v>116</v>
      </c>
      <c r="Q28" s="236"/>
      <c r="R28" s="236"/>
      <c r="S28" s="237"/>
      <c r="T28" s="237"/>
      <c r="U28" s="237"/>
      <c r="V28" s="238"/>
      <c r="W28" s="239"/>
      <c r="X28" s="237"/>
      <c r="Y28" s="237"/>
      <c r="Z28" s="237"/>
      <c r="AA28" s="238"/>
      <c r="AB28" s="151"/>
    </row>
    <row r="29" spans="1:28" ht="17.25" thickBot="1" x14ac:dyDescent="0.3">
      <c r="A29" s="82" t="s">
        <v>90</v>
      </c>
      <c r="B29" s="83"/>
      <c r="C29" s="83"/>
      <c r="D29" s="84" t="str">
        <f>D1</f>
        <v>A1</v>
      </c>
      <c r="E29" s="84" t="s">
        <v>91</v>
      </c>
      <c r="F29" s="83"/>
      <c r="G29" s="254"/>
      <c r="H29" s="255"/>
      <c r="I29" s="255"/>
      <c r="J29" s="255"/>
      <c r="K29" s="255"/>
      <c r="L29" s="256"/>
      <c r="M29" s="162" t="s">
        <v>138</v>
      </c>
      <c r="N29" s="156"/>
      <c r="O29" s="86"/>
      <c r="P29" s="82" t="s">
        <v>90</v>
      </c>
      <c r="Q29" s="83"/>
      <c r="R29" s="83"/>
      <c r="S29" s="84" t="str">
        <f>S1</f>
        <v>A2</v>
      </c>
      <c r="T29" s="84" t="s">
        <v>91</v>
      </c>
      <c r="U29" s="83"/>
      <c r="V29" s="254"/>
      <c r="W29" s="254"/>
      <c r="X29" s="254"/>
      <c r="Y29" s="254"/>
      <c r="Z29" s="254"/>
      <c r="AA29" s="257"/>
      <c r="AB29" s="162" t="s">
        <v>138</v>
      </c>
    </row>
    <row r="30" spans="1:28" ht="13.5" customHeight="1" x14ac:dyDescent="0.2">
      <c r="A30" s="70" t="s">
        <v>112</v>
      </c>
      <c r="B30" s="71">
        <f>VLOOKUP($D$1,'Tischplan_16er_1.-5.'!$4:161,34)</f>
        <v>1</v>
      </c>
      <c r="C30" s="71">
        <f>VLOOKUP($D$1,'Tischplan_16er_1.-5.'!$4:161,35)</f>
        <v>1</v>
      </c>
      <c r="D30" s="95"/>
      <c r="E30" s="95"/>
      <c r="F30" s="96"/>
      <c r="G30" s="97"/>
      <c r="H30" s="98"/>
      <c r="I30" s="95"/>
      <c r="J30" s="95"/>
      <c r="K30" s="95"/>
      <c r="L30" s="97"/>
      <c r="M30" s="157"/>
      <c r="N30" s="156"/>
      <c r="O30" s="94"/>
      <c r="P30" s="70" t="s">
        <v>112</v>
      </c>
      <c r="Q30" s="71">
        <f>VLOOKUP($S$1,'Tischplan_16er_1.-5.'!$4:161,34)</f>
        <v>2</v>
      </c>
      <c r="R30" s="71">
        <f>VLOOKUP($S$1,'Tischplan_16er_1.-5.'!$4:161,35)</f>
        <v>1</v>
      </c>
      <c r="S30" s="95"/>
      <c r="T30" s="95"/>
      <c r="U30" s="95"/>
      <c r="V30" s="97"/>
      <c r="W30" s="98"/>
      <c r="X30" s="95"/>
      <c r="Y30" s="95"/>
      <c r="Z30" s="95"/>
      <c r="AA30" s="97"/>
      <c r="AB30" s="157"/>
    </row>
    <row r="31" spans="1:28" ht="13.5" customHeight="1" x14ac:dyDescent="0.2">
      <c r="A31" s="167" t="s">
        <v>113</v>
      </c>
      <c r="B31" s="168">
        <f>VLOOKUP($D$1,'Tischplan_16er_1.-5.'!$4:161,36)</f>
        <v>1</v>
      </c>
      <c r="C31" s="168">
        <f>VLOOKUP($D$1,'Tischplan_16er_1.-5.'!$4:161,37)</f>
        <v>2</v>
      </c>
      <c r="D31" s="169"/>
      <c r="E31" s="169"/>
      <c r="F31" s="170"/>
      <c r="G31" s="171"/>
      <c r="H31" s="172"/>
      <c r="I31" s="169"/>
      <c r="J31" s="169"/>
      <c r="K31" s="169"/>
      <c r="L31" s="171"/>
      <c r="M31" s="157"/>
      <c r="N31" s="156"/>
      <c r="O31" s="94"/>
      <c r="P31" s="167" t="s">
        <v>113</v>
      </c>
      <c r="Q31" s="168">
        <f>VLOOKUP($S$1,'Tischplan_16er_1.-5.'!$4:161,36)</f>
        <v>2</v>
      </c>
      <c r="R31" s="168">
        <f>VLOOKUP($S$1,'Tischplan_16er_1.-5.'!$4:161,37)</f>
        <v>2</v>
      </c>
      <c r="S31" s="169"/>
      <c r="T31" s="169"/>
      <c r="U31" s="169"/>
      <c r="V31" s="171"/>
      <c r="W31" s="172"/>
      <c r="X31" s="169"/>
      <c r="Y31" s="169"/>
      <c r="Z31" s="169"/>
      <c r="AA31" s="171"/>
      <c r="AB31" s="157"/>
    </row>
    <row r="32" spans="1:28" ht="13.5" customHeight="1" x14ac:dyDescent="0.2">
      <c r="A32" s="167" t="s">
        <v>145</v>
      </c>
      <c r="B32" s="168">
        <f>VLOOKUP($D$1,'Tischplan_16er_1.-5.'!$4:161,38)</f>
        <v>1</v>
      </c>
      <c r="C32" s="168">
        <f>VLOOKUP($D$1,'Tischplan_16er_1.-5.'!$4:161,39)</f>
        <v>3</v>
      </c>
      <c r="D32" s="169"/>
      <c r="E32" s="169"/>
      <c r="F32" s="170"/>
      <c r="G32" s="171"/>
      <c r="H32" s="172"/>
      <c r="I32" s="169"/>
      <c r="J32" s="169"/>
      <c r="K32" s="169"/>
      <c r="L32" s="171"/>
      <c r="M32" s="157"/>
      <c r="N32" s="156"/>
      <c r="O32" s="94"/>
      <c r="P32" s="167" t="s">
        <v>145</v>
      </c>
      <c r="Q32" s="168">
        <f>VLOOKUP($S$1,'Tischplan_16er_1.-5.'!$4:161,38)</f>
        <v>2</v>
      </c>
      <c r="R32" s="168">
        <f>VLOOKUP($S$1,'Tischplan_16er_1.-5.'!$4:161,39)</f>
        <v>3</v>
      </c>
      <c r="S32" s="169"/>
      <c r="T32" s="169"/>
      <c r="U32" s="169"/>
      <c r="V32" s="171"/>
      <c r="W32" s="172"/>
      <c r="X32" s="169"/>
      <c r="Y32" s="169"/>
      <c r="Z32" s="169"/>
      <c r="AA32" s="171"/>
      <c r="AB32" s="157"/>
    </row>
    <row r="33" spans="1:28" ht="13.5" customHeight="1" thickBot="1" x14ac:dyDescent="0.25">
      <c r="A33" s="240" t="s">
        <v>153</v>
      </c>
      <c r="B33" s="73">
        <f>VLOOKUP($D$1,'Tischplan_16er_1.-5.'!$4:161,40)</f>
        <v>1</v>
      </c>
      <c r="C33" s="73">
        <f>VLOOKUP($D$1,'Tischplan_16er_1.-5.'!$4:161,41)</f>
        <v>4</v>
      </c>
      <c r="D33" s="99"/>
      <c r="E33" s="99"/>
      <c r="F33" s="100"/>
      <c r="G33" s="101"/>
      <c r="H33" s="102"/>
      <c r="I33" s="99"/>
      <c r="J33" s="99"/>
      <c r="K33" s="99"/>
      <c r="L33" s="101"/>
      <c r="M33" s="157"/>
      <c r="N33" s="156"/>
      <c r="O33" s="94"/>
      <c r="P33" s="240" t="s">
        <v>153</v>
      </c>
      <c r="Q33" s="73">
        <f>VLOOKUP($S$1,'Tischplan_16er_1.-5.'!$4:161,40)</f>
        <v>2</v>
      </c>
      <c r="R33" s="73">
        <f>VLOOKUP($S$1,'Tischplan_16er_1.-5.'!$4:161,41)</f>
        <v>4</v>
      </c>
      <c r="S33" s="99"/>
      <c r="T33" s="99"/>
      <c r="U33" s="99"/>
      <c r="V33" s="101"/>
      <c r="W33" s="102"/>
      <c r="X33" s="99"/>
      <c r="Y33" s="99"/>
      <c r="Z33" s="99"/>
      <c r="AA33" s="101"/>
      <c r="AB33" s="157"/>
    </row>
    <row r="34" spans="1:28" ht="15.6" customHeight="1" thickBot="1" x14ac:dyDescent="0.25">
      <c r="A34" s="103" t="s">
        <v>118</v>
      </c>
      <c r="B34" s="237"/>
      <c r="C34" s="237"/>
      <c r="D34" s="237"/>
      <c r="E34" s="237"/>
      <c r="F34" s="242"/>
      <c r="G34" s="238"/>
      <c r="H34" s="239"/>
      <c r="I34" s="237"/>
      <c r="J34" s="237"/>
      <c r="K34" s="237"/>
      <c r="L34" s="238"/>
      <c r="M34" s="151"/>
      <c r="O34" s="86"/>
      <c r="P34" s="103" t="s">
        <v>118</v>
      </c>
      <c r="Q34" s="237"/>
      <c r="R34" s="237"/>
      <c r="S34" s="237"/>
      <c r="T34" s="237"/>
      <c r="U34" s="237"/>
      <c r="V34" s="238"/>
      <c r="W34" s="239"/>
      <c r="X34" s="237"/>
      <c r="Y34" s="237"/>
      <c r="Z34" s="237"/>
      <c r="AA34" s="238"/>
      <c r="AB34" s="151"/>
    </row>
    <row r="35" spans="1:28" ht="17.25" thickBot="1" x14ac:dyDescent="0.3">
      <c r="A35" s="82" t="s">
        <v>90</v>
      </c>
      <c r="B35" s="83"/>
      <c r="C35" s="83"/>
      <c r="D35" s="84" t="str">
        <f>D1</f>
        <v>A1</v>
      </c>
      <c r="E35" s="84" t="s">
        <v>91</v>
      </c>
      <c r="F35" s="83"/>
      <c r="G35" s="254"/>
      <c r="H35" s="255"/>
      <c r="I35" s="255"/>
      <c r="J35" s="255"/>
      <c r="K35" s="255"/>
      <c r="L35" s="256"/>
      <c r="M35" s="162" t="s">
        <v>138</v>
      </c>
      <c r="N35" s="156"/>
      <c r="O35" s="86"/>
      <c r="P35" s="82" t="s">
        <v>90</v>
      </c>
      <c r="Q35" s="83"/>
      <c r="R35" s="83"/>
      <c r="S35" s="84" t="str">
        <f>S1</f>
        <v>A2</v>
      </c>
      <c r="T35" s="84" t="s">
        <v>91</v>
      </c>
      <c r="U35" s="83"/>
      <c r="V35" s="254"/>
      <c r="W35" s="254"/>
      <c r="X35" s="254"/>
      <c r="Y35" s="254"/>
      <c r="Z35" s="254"/>
      <c r="AA35" s="257"/>
      <c r="AB35" s="162" t="s">
        <v>138</v>
      </c>
    </row>
    <row r="36" spans="1:28" ht="13.5" customHeight="1" x14ac:dyDescent="0.2">
      <c r="A36" s="70"/>
      <c r="B36" s="71"/>
      <c r="C36" s="71"/>
      <c r="D36" s="95"/>
      <c r="E36" s="95"/>
      <c r="F36" s="95"/>
      <c r="G36" s="97"/>
      <c r="H36" s="98"/>
      <c r="I36" s="95"/>
      <c r="J36" s="95"/>
      <c r="K36" s="95"/>
      <c r="L36" s="97"/>
      <c r="M36" s="157"/>
      <c r="N36" s="156"/>
      <c r="O36" s="86"/>
      <c r="P36" s="70"/>
      <c r="Q36" s="71"/>
      <c r="R36" s="71"/>
      <c r="S36" s="95"/>
      <c r="T36" s="95"/>
      <c r="U36" s="95"/>
      <c r="V36" s="97"/>
      <c r="W36" s="98"/>
      <c r="X36" s="95"/>
      <c r="Y36" s="95"/>
      <c r="Z36" s="95"/>
      <c r="AA36" s="97"/>
      <c r="AB36" s="157"/>
    </row>
    <row r="37" spans="1:28" ht="13.5" customHeight="1" x14ac:dyDescent="0.2">
      <c r="A37" s="167"/>
      <c r="B37" s="168"/>
      <c r="C37" s="168"/>
      <c r="D37" s="169"/>
      <c r="E37" s="169"/>
      <c r="F37" s="169"/>
      <c r="G37" s="171"/>
      <c r="H37" s="172"/>
      <c r="I37" s="169"/>
      <c r="J37" s="169"/>
      <c r="K37" s="169"/>
      <c r="L37" s="171"/>
      <c r="M37" s="157"/>
      <c r="N37" s="156"/>
      <c r="O37" s="86"/>
      <c r="P37" s="167"/>
      <c r="Q37" s="168"/>
      <c r="R37" s="168"/>
      <c r="S37" s="169"/>
      <c r="T37" s="169"/>
      <c r="U37" s="169"/>
      <c r="V37" s="171"/>
      <c r="W37" s="172"/>
      <c r="X37" s="169"/>
      <c r="Y37" s="169"/>
      <c r="Z37" s="169"/>
      <c r="AA37" s="171"/>
      <c r="AB37" s="157"/>
    </row>
    <row r="38" spans="1:28" ht="13.5" customHeight="1" x14ac:dyDescent="0.2">
      <c r="A38" s="167"/>
      <c r="B38" s="168"/>
      <c r="C38" s="168"/>
      <c r="D38" s="169"/>
      <c r="E38" s="169"/>
      <c r="F38" s="169"/>
      <c r="G38" s="171"/>
      <c r="H38" s="172"/>
      <c r="I38" s="169"/>
      <c r="J38" s="169"/>
      <c r="K38" s="169"/>
      <c r="L38" s="171"/>
      <c r="M38" s="157"/>
      <c r="N38" s="156"/>
      <c r="O38" s="86"/>
      <c r="P38" s="167"/>
      <c r="Q38" s="168"/>
      <c r="R38" s="168"/>
      <c r="S38" s="169"/>
      <c r="T38" s="169"/>
      <c r="U38" s="169"/>
      <c r="V38" s="171"/>
      <c r="W38" s="172"/>
      <c r="X38" s="169"/>
      <c r="Y38" s="169"/>
      <c r="Z38" s="169"/>
      <c r="AA38" s="171"/>
      <c r="AB38" s="157"/>
    </row>
    <row r="39" spans="1:28" ht="13.5" customHeight="1" thickBot="1" x14ac:dyDescent="0.25">
      <c r="A39" s="240"/>
      <c r="B39" s="73"/>
      <c r="C39" s="73"/>
      <c r="D39" s="99"/>
      <c r="E39" s="99"/>
      <c r="F39" s="99"/>
      <c r="G39" s="101"/>
      <c r="H39" s="102"/>
      <c r="I39" s="99"/>
      <c r="J39" s="99"/>
      <c r="K39" s="99"/>
      <c r="L39" s="101"/>
      <c r="M39" s="157"/>
      <c r="N39" s="156"/>
      <c r="O39" s="86"/>
      <c r="P39" s="240"/>
      <c r="Q39" s="73"/>
      <c r="R39" s="73"/>
      <c r="S39" s="99"/>
      <c r="T39" s="99"/>
      <c r="U39" s="99"/>
      <c r="V39" s="101"/>
      <c r="W39" s="102"/>
      <c r="X39" s="99"/>
      <c r="Y39" s="99"/>
      <c r="Z39" s="99"/>
      <c r="AA39" s="101"/>
      <c r="AB39" s="157"/>
    </row>
    <row r="40" spans="1:28" ht="15.6" customHeight="1" thickBot="1" x14ac:dyDescent="0.25">
      <c r="A40" s="103"/>
      <c r="B40" s="237"/>
      <c r="C40" s="237"/>
      <c r="D40" s="237"/>
      <c r="E40" s="237"/>
      <c r="F40" s="237"/>
      <c r="G40" s="238"/>
      <c r="H40" s="239"/>
      <c r="I40" s="237"/>
      <c r="J40" s="237"/>
      <c r="K40" s="237"/>
      <c r="L40" s="238"/>
      <c r="M40" s="151"/>
      <c r="O40" s="86"/>
      <c r="P40" s="103"/>
      <c r="Q40" s="237"/>
      <c r="R40" s="237"/>
      <c r="S40" s="237"/>
      <c r="T40" s="237"/>
      <c r="U40" s="237"/>
      <c r="V40" s="238"/>
      <c r="W40" s="239"/>
      <c r="X40" s="237"/>
      <c r="Y40" s="237"/>
      <c r="Z40" s="237"/>
      <c r="AA40" s="238"/>
      <c r="AB40" s="151"/>
    </row>
    <row r="41" spans="1:28" ht="6" customHeight="1" thickBot="1" x14ac:dyDescent="0.25">
      <c r="M41" s="151"/>
      <c r="O41" s="86"/>
      <c r="AB41" s="151"/>
    </row>
    <row r="42" spans="1:28" ht="18" customHeight="1" thickBot="1" x14ac:dyDescent="0.3">
      <c r="A42" s="258" t="s">
        <v>114</v>
      </c>
      <c r="B42" s="255"/>
      <c r="C42" s="259"/>
      <c r="D42" s="90"/>
      <c r="E42" s="90"/>
      <c r="F42" s="90"/>
      <c r="G42" s="92"/>
      <c r="H42" s="87"/>
      <c r="I42" s="90"/>
      <c r="J42" s="90"/>
      <c r="K42" s="90"/>
      <c r="L42" s="92"/>
      <c r="M42" s="151"/>
      <c r="O42" s="86"/>
      <c r="P42" s="258" t="s">
        <v>114</v>
      </c>
      <c r="Q42" s="255"/>
      <c r="R42" s="259"/>
      <c r="S42" s="90"/>
      <c r="T42" s="90"/>
      <c r="U42" s="90"/>
      <c r="V42" s="92"/>
      <c r="W42" s="87"/>
      <c r="X42" s="90"/>
      <c r="Y42" s="90"/>
      <c r="Z42" s="90"/>
      <c r="AA42" s="92"/>
      <c r="AB42" s="151"/>
    </row>
    <row r="43" spans="1:28" ht="16.5" thickBot="1" x14ac:dyDescent="0.3">
      <c r="A43" s="82" t="s">
        <v>90</v>
      </c>
      <c r="B43" s="83"/>
      <c r="C43" s="83"/>
      <c r="D43" s="84" t="str">
        <f>M43&amp;O43-1</f>
        <v>A3</v>
      </c>
      <c r="E43" s="84" t="s">
        <v>91</v>
      </c>
      <c r="F43" s="83"/>
      <c r="G43" s="254"/>
      <c r="H43" s="255"/>
      <c r="I43" s="255"/>
      <c r="J43" s="255"/>
      <c r="K43" s="255"/>
      <c r="L43" s="256"/>
      <c r="M43" s="249" t="str">
        <f>M1</f>
        <v>A</v>
      </c>
      <c r="N43" s="249"/>
      <c r="O43" s="225">
        <f>O1+2</f>
        <v>4</v>
      </c>
      <c r="P43" s="82" t="s">
        <v>90</v>
      </c>
      <c r="Q43" s="83"/>
      <c r="R43" s="83"/>
      <c r="S43" s="84" t="str">
        <f>M43&amp;O43</f>
        <v>A4</v>
      </c>
      <c r="T43" s="84" t="s">
        <v>91</v>
      </c>
      <c r="U43" s="83"/>
      <c r="V43" s="254"/>
      <c r="W43" s="254"/>
      <c r="X43" s="254"/>
      <c r="Y43" s="254"/>
      <c r="Z43" s="254"/>
      <c r="AA43" s="257"/>
      <c r="AB43" s="249">
        <f>AB1</f>
        <v>0</v>
      </c>
    </row>
    <row r="44" spans="1:28" ht="14.25" customHeight="1" thickBot="1" x14ac:dyDescent="0.25">
      <c r="A44" s="87" t="s">
        <v>92</v>
      </c>
      <c r="B44" s="88" t="s">
        <v>93</v>
      </c>
      <c r="C44" s="88" t="s">
        <v>23</v>
      </c>
      <c r="D44" s="88" t="s">
        <v>94</v>
      </c>
      <c r="E44" s="88" t="s">
        <v>95</v>
      </c>
      <c r="F44" s="88" t="s">
        <v>96</v>
      </c>
      <c r="G44" s="89" t="s">
        <v>97</v>
      </c>
      <c r="H44" s="263" t="s">
        <v>98</v>
      </c>
      <c r="I44" s="264"/>
      <c r="J44" s="264"/>
      <c r="K44" s="264"/>
      <c r="L44" s="265"/>
      <c r="M44" s="162" t="s">
        <v>138</v>
      </c>
      <c r="N44" s="156"/>
      <c r="O44" s="86"/>
      <c r="P44" s="87" t="s">
        <v>92</v>
      </c>
      <c r="Q44" s="88" t="s">
        <v>93</v>
      </c>
      <c r="R44" s="88" t="s">
        <v>23</v>
      </c>
      <c r="S44" s="88" t="s">
        <v>94</v>
      </c>
      <c r="T44" s="88" t="s">
        <v>95</v>
      </c>
      <c r="U44" s="88" t="s">
        <v>96</v>
      </c>
      <c r="V44" s="89" t="s">
        <v>97</v>
      </c>
      <c r="W44" s="263" t="s">
        <v>98</v>
      </c>
      <c r="X44" s="264"/>
      <c r="Y44" s="264"/>
      <c r="Z44" s="264"/>
      <c r="AA44" s="265"/>
      <c r="AB44" s="162" t="s">
        <v>138</v>
      </c>
    </row>
    <row r="45" spans="1:28" ht="13.5" customHeight="1" x14ac:dyDescent="0.2">
      <c r="A45" s="167" t="s">
        <v>99</v>
      </c>
      <c r="B45" s="226">
        <f>VLOOKUP($D$43,'Tischplan_16er_1.-5.'!$4:181,2)</f>
        <v>3</v>
      </c>
      <c r="C45" s="226">
        <f>VLOOKUP($D$43,'Tischplan_16er_1.-5.'!$4:181,3)</f>
        <v>1</v>
      </c>
      <c r="D45" s="227" t="s">
        <v>100</v>
      </c>
      <c r="E45" s="227"/>
      <c r="F45" s="228"/>
      <c r="G45" s="229" t="s">
        <v>100</v>
      </c>
      <c r="H45" s="230"/>
      <c r="I45" s="227"/>
      <c r="J45" s="227"/>
      <c r="K45" s="227"/>
      <c r="L45" s="229"/>
      <c r="M45" s="157"/>
      <c r="N45" s="156"/>
      <c r="O45" s="86"/>
      <c r="P45" s="167" t="s">
        <v>99</v>
      </c>
      <c r="Q45" s="226">
        <f>VLOOKUP($S$43,'Tischplan_16er_1.-5.'!$4:181,2)</f>
        <v>4</v>
      </c>
      <c r="R45" s="226">
        <f>VLOOKUP($S$43,'Tischplan_16er_1.-5.'!$4:181,3)</f>
        <v>1</v>
      </c>
      <c r="S45" s="227"/>
      <c r="T45" s="227"/>
      <c r="U45" s="227"/>
      <c r="V45" s="229"/>
      <c r="W45" s="230"/>
      <c r="X45" s="227"/>
      <c r="Y45" s="227"/>
      <c r="Z45" s="227"/>
      <c r="AA45" s="229"/>
      <c r="AB45" s="157"/>
    </row>
    <row r="46" spans="1:28" ht="13.5" customHeight="1" x14ac:dyDescent="0.2">
      <c r="A46" s="167" t="s">
        <v>101</v>
      </c>
      <c r="B46" s="168">
        <f>VLOOKUP($D$43,'Tischplan_16er_1.-5.'!$4:181,4)</f>
        <v>3</v>
      </c>
      <c r="C46" s="168">
        <f>VLOOKUP($D$43,'Tischplan_16er_1.-5.'!$4:181,5)</f>
        <v>2</v>
      </c>
      <c r="D46" s="169"/>
      <c r="E46" s="169"/>
      <c r="F46" s="170"/>
      <c r="G46" s="171"/>
      <c r="H46" s="172"/>
      <c r="I46" s="169"/>
      <c r="J46" s="169"/>
      <c r="K46" s="169"/>
      <c r="L46" s="171"/>
      <c r="M46" s="157"/>
      <c r="N46" s="156"/>
      <c r="O46" s="86" t="s">
        <v>100</v>
      </c>
      <c r="P46" s="167" t="s">
        <v>101</v>
      </c>
      <c r="Q46" s="168">
        <f>VLOOKUP($S$43,'Tischplan_16er_1.-5.'!$4:181,4)</f>
        <v>4</v>
      </c>
      <c r="R46" s="168">
        <f>VLOOKUP($S$43,'Tischplan_16er_1.-5.'!$4:181,5)</f>
        <v>2</v>
      </c>
      <c r="S46" s="169"/>
      <c r="T46" s="169"/>
      <c r="U46" s="169"/>
      <c r="V46" s="171"/>
      <c r="W46" s="172"/>
      <c r="X46" s="169"/>
      <c r="Y46" s="169"/>
      <c r="Z46" s="169"/>
      <c r="AA46" s="171"/>
      <c r="AB46" s="157"/>
    </row>
    <row r="47" spans="1:28" ht="13.5" customHeight="1" x14ac:dyDescent="0.2">
      <c r="A47" s="167" t="s">
        <v>139</v>
      </c>
      <c r="B47" s="168">
        <f>VLOOKUP($D$43,'Tischplan_16er_1.-5.'!$4:181,6)</f>
        <v>3</v>
      </c>
      <c r="C47" s="168">
        <f>VLOOKUP($D$43,'Tischplan_16er_1.-5.'!$4:181,7)</f>
        <v>3</v>
      </c>
      <c r="D47" s="169"/>
      <c r="E47" s="169"/>
      <c r="F47" s="170"/>
      <c r="G47" s="171"/>
      <c r="H47" s="172"/>
      <c r="I47" s="169"/>
      <c r="J47" s="169"/>
      <c r="K47" s="169"/>
      <c r="L47" s="171"/>
      <c r="M47" s="157"/>
      <c r="N47" s="156"/>
      <c r="O47" s="86"/>
      <c r="P47" s="167" t="s">
        <v>139</v>
      </c>
      <c r="Q47" s="168">
        <f>VLOOKUP($S$43,'Tischplan_16er_1.-5.'!$4:181,6)</f>
        <v>4</v>
      </c>
      <c r="R47" s="168">
        <f>VLOOKUP($S$43,'Tischplan_16er_1.-5.'!$4:181,7)</f>
        <v>3</v>
      </c>
      <c r="S47" s="169"/>
      <c r="T47" s="169"/>
      <c r="U47" s="169"/>
      <c r="V47" s="171"/>
      <c r="W47" s="172"/>
      <c r="X47" s="169"/>
      <c r="Y47" s="169"/>
      <c r="Z47" s="169"/>
      <c r="AA47" s="171"/>
      <c r="AB47" s="157"/>
    </row>
    <row r="48" spans="1:28" ht="13.5" customHeight="1" thickBot="1" x14ac:dyDescent="0.25">
      <c r="A48" s="231" t="s">
        <v>149</v>
      </c>
      <c r="B48" s="232">
        <f>VLOOKUP($D$43,'Tischplan_16er_1.-5.'!$4:181,8)</f>
        <v>3</v>
      </c>
      <c r="C48" s="232">
        <f>VLOOKUP($D$43,'Tischplan_16er_1.-5.'!$4:181,9)</f>
        <v>4</v>
      </c>
      <c r="D48" s="233"/>
      <c r="E48" s="233"/>
      <c r="F48" s="100"/>
      <c r="G48" s="101"/>
      <c r="H48" s="234"/>
      <c r="I48" s="233"/>
      <c r="J48" s="233"/>
      <c r="K48" s="233"/>
      <c r="L48" s="235"/>
      <c r="M48" s="157"/>
      <c r="N48" s="156"/>
      <c r="O48" s="86"/>
      <c r="P48" s="231" t="s">
        <v>149</v>
      </c>
      <c r="Q48" s="73">
        <f>VLOOKUP($S$43,'Tischplan_16er_1.-5.'!$4:181,8)</f>
        <v>4</v>
      </c>
      <c r="R48" s="73">
        <f>VLOOKUP($S$43,'Tischplan_16er_1.-5.'!$4:181,9)</f>
        <v>4</v>
      </c>
      <c r="S48" s="99"/>
      <c r="T48" s="99"/>
      <c r="U48" s="99"/>
      <c r="V48" s="101"/>
      <c r="W48" s="102"/>
      <c r="X48" s="99"/>
      <c r="Y48" s="99"/>
      <c r="Z48" s="99"/>
      <c r="AA48" s="101"/>
      <c r="AB48" s="157"/>
    </row>
    <row r="49" spans="1:28" ht="15.6" customHeight="1" thickBot="1" x14ac:dyDescent="0.25">
      <c r="A49" s="103" t="s">
        <v>154</v>
      </c>
      <c r="B49" s="109"/>
      <c r="C49" s="109"/>
      <c r="D49" s="90"/>
      <c r="E49" s="90"/>
      <c r="F49" s="91"/>
      <c r="G49" s="92" t="s">
        <v>100</v>
      </c>
      <c r="H49" s="87"/>
      <c r="I49" s="90"/>
      <c r="J49" s="90"/>
      <c r="K49" s="90"/>
      <c r="L49" s="92"/>
      <c r="M49" s="151"/>
      <c r="O49" s="86"/>
      <c r="P49" s="103" t="s">
        <v>154</v>
      </c>
      <c r="Q49" s="236"/>
      <c r="R49" s="236"/>
      <c r="S49" s="237"/>
      <c r="T49" s="237"/>
      <c r="U49" s="237"/>
      <c r="V49" s="238"/>
      <c r="W49" s="239"/>
      <c r="X49" s="237"/>
      <c r="Y49" s="237"/>
      <c r="Z49" s="237"/>
      <c r="AA49" s="238"/>
      <c r="AB49" s="151"/>
    </row>
    <row r="50" spans="1:28" ht="17.25" thickBot="1" x14ac:dyDescent="0.3">
      <c r="A50" s="82" t="s">
        <v>90</v>
      </c>
      <c r="B50" s="83"/>
      <c r="C50" s="83"/>
      <c r="D50" s="84" t="str">
        <f>D43</f>
        <v>A3</v>
      </c>
      <c r="E50" s="84" t="s">
        <v>91</v>
      </c>
      <c r="F50" s="83"/>
      <c r="G50" s="254"/>
      <c r="H50" s="255"/>
      <c r="I50" s="255"/>
      <c r="J50" s="255"/>
      <c r="K50" s="255"/>
      <c r="L50" s="256"/>
      <c r="M50" s="162" t="s">
        <v>138</v>
      </c>
      <c r="N50" s="156"/>
      <c r="O50" s="86"/>
      <c r="P50" s="82" t="s">
        <v>90</v>
      </c>
      <c r="Q50" s="83"/>
      <c r="R50" s="83"/>
      <c r="S50" s="84" t="str">
        <f>S43</f>
        <v>A4</v>
      </c>
      <c r="T50" s="84" t="s">
        <v>91</v>
      </c>
      <c r="U50" s="83"/>
      <c r="V50" s="254"/>
      <c r="W50" s="254"/>
      <c r="X50" s="254"/>
      <c r="Y50" s="254"/>
      <c r="Z50" s="254"/>
      <c r="AA50" s="257"/>
      <c r="AB50" s="162" t="s">
        <v>138</v>
      </c>
    </row>
    <row r="51" spans="1:28" ht="13.5" customHeight="1" x14ac:dyDescent="0.2">
      <c r="A51" s="70" t="s">
        <v>102</v>
      </c>
      <c r="B51" s="71">
        <f>VLOOKUP($D$43,'Tischplan_16er_1.-5.'!$4:186,10)</f>
        <v>6</v>
      </c>
      <c r="C51" s="71">
        <f>VLOOKUP($D$43,'Tischplan_16er_1.-5.'!$4:186,11)</f>
        <v>2</v>
      </c>
      <c r="D51" s="95"/>
      <c r="E51" s="95"/>
      <c r="F51" s="96"/>
      <c r="G51" s="97" t="s">
        <v>100</v>
      </c>
      <c r="H51" s="98"/>
      <c r="I51" s="95"/>
      <c r="J51" s="95"/>
      <c r="K51" s="95"/>
      <c r="L51" s="97"/>
      <c r="M51" s="157"/>
      <c r="N51" s="156"/>
      <c r="O51" s="94"/>
      <c r="P51" s="70" t="s">
        <v>102</v>
      </c>
      <c r="Q51" s="71">
        <f>VLOOKUP($S$43,'Tischplan_16er_1.-5.'!$4:186,10)</f>
        <v>5</v>
      </c>
      <c r="R51" s="71">
        <f>VLOOKUP($S$43,'Tischplan_16er_1.-5.'!$4:186,11)</f>
        <v>2</v>
      </c>
      <c r="S51" s="95"/>
      <c r="T51" s="95"/>
      <c r="U51" s="95"/>
      <c r="V51" s="97"/>
      <c r="W51" s="98"/>
      <c r="X51" s="95"/>
      <c r="Y51" s="95"/>
      <c r="Z51" s="95"/>
      <c r="AA51" s="97"/>
      <c r="AB51" s="157"/>
    </row>
    <row r="52" spans="1:28" ht="13.5" customHeight="1" x14ac:dyDescent="0.2">
      <c r="A52" s="167" t="s">
        <v>103</v>
      </c>
      <c r="B52" s="168">
        <f>VLOOKUP($D$43,'Tischplan_16er_1.-5.'!$4:186,12)</f>
        <v>8</v>
      </c>
      <c r="C52" s="168">
        <f>VLOOKUP($D$43,'Tischplan_16er_1.-5.'!$4:186,13)</f>
        <v>1</v>
      </c>
      <c r="D52" s="169"/>
      <c r="E52" s="169"/>
      <c r="F52" s="170"/>
      <c r="G52" s="171"/>
      <c r="H52" s="172"/>
      <c r="I52" s="169"/>
      <c r="J52" s="169"/>
      <c r="K52" s="169"/>
      <c r="L52" s="171"/>
      <c r="M52" s="157"/>
      <c r="N52" s="156"/>
      <c r="O52" s="94"/>
      <c r="P52" s="167" t="s">
        <v>103</v>
      </c>
      <c r="Q52" s="168">
        <f>VLOOKUP($S$43,'Tischplan_16er_1.-5.'!$4:186,12)</f>
        <v>7</v>
      </c>
      <c r="R52" s="168">
        <f>VLOOKUP($S$43,'Tischplan_16er_1.-5.'!$4:186,13)</f>
        <v>1</v>
      </c>
      <c r="S52" s="169"/>
      <c r="T52" s="169"/>
      <c r="U52" s="169"/>
      <c r="V52" s="171"/>
      <c r="W52" s="172"/>
      <c r="X52" s="169"/>
      <c r="Y52" s="169"/>
      <c r="Z52" s="169"/>
      <c r="AA52" s="171"/>
      <c r="AB52" s="157"/>
    </row>
    <row r="53" spans="1:28" ht="13.5" customHeight="1" x14ac:dyDescent="0.2">
      <c r="A53" s="167" t="s">
        <v>140</v>
      </c>
      <c r="B53" s="168">
        <f>VLOOKUP($D$43,'Tischplan_16er_1.-5.'!$4:186,14)</f>
        <v>5</v>
      </c>
      <c r="C53" s="168">
        <f>VLOOKUP($D$43,'Tischplan_16er_1.-5.'!$4:186,15)</f>
        <v>4</v>
      </c>
      <c r="D53" s="169"/>
      <c r="E53" s="169"/>
      <c r="F53" s="170"/>
      <c r="G53" s="171"/>
      <c r="H53" s="172"/>
      <c r="I53" s="169"/>
      <c r="J53" s="169"/>
      <c r="K53" s="169"/>
      <c r="L53" s="171"/>
      <c r="M53" s="157"/>
      <c r="N53" s="156"/>
      <c r="O53" s="94"/>
      <c r="P53" s="167" t="s">
        <v>140</v>
      </c>
      <c r="Q53" s="168">
        <f>VLOOKUP($S$43,'Tischplan_16er_1.-5.'!$4:186,14)</f>
        <v>6</v>
      </c>
      <c r="R53" s="168">
        <f>VLOOKUP($S$43,'Tischplan_16er_1.-5.'!$4:186,15)</f>
        <v>4</v>
      </c>
      <c r="S53" s="169"/>
      <c r="T53" s="169"/>
      <c r="U53" s="169"/>
      <c r="V53" s="171"/>
      <c r="W53" s="172"/>
      <c r="X53" s="169"/>
      <c r="Y53" s="169"/>
      <c r="Z53" s="169"/>
      <c r="AA53" s="171"/>
      <c r="AB53" s="157"/>
    </row>
    <row r="54" spans="1:28" ht="13.5" customHeight="1" thickBot="1" x14ac:dyDescent="0.25">
      <c r="A54" s="240" t="s">
        <v>150</v>
      </c>
      <c r="B54" s="232">
        <f>VLOOKUP($D$43,'Tischplan_16er_1.-5.'!$4:186,16)</f>
        <v>7</v>
      </c>
      <c r="C54" s="232">
        <f>VLOOKUP($D$43,'Tischplan_16er_1.-5.'!$4:186,17)</f>
        <v>3</v>
      </c>
      <c r="D54" s="99"/>
      <c r="E54" s="99"/>
      <c r="F54" s="100"/>
      <c r="G54" s="101"/>
      <c r="H54" s="102"/>
      <c r="I54" s="99"/>
      <c r="J54" s="99"/>
      <c r="K54" s="99"/>
      <c r="L54" s="101"/>
      <c r="M54" s="157"/>
      <c r="N54" s="156"/>
      <c r="O54" s="94"/>
      <c r="P54" s="240" t="s">
        <v>150</v>
      </c>
      <c r="Q54" s="73">
        <f>VLOOKUP($S$43,'Tischplan_16er_1.-5.'!$4:186,16)</f>
        <v>8</v>
      </c>
      <c r="R54" s="73">
        <f>VLOOKUP($S$43,'Tischplan_16er_1.-5.'!$4:186,17)</f>
        <v>3</v>
      </c>
      <c r="S54" s="99"/>
      <c r="T54" s="99"/>
      <c r="U54" s="99"/>
      <c r="V54" s="101"/>
      <c r="W54" s="102"/>
      <c r="X54" s="99"/>
      <c r="Y54" s="99"/>
      <c r="Z54" s="99"/>
      <c r="AA54" s="101"/>
      <c r="AB54" s="157"/>
    </row>
    <row r="55" spans="1:28" ht="15.6" customHeight="1" thickBot="1" x14ac:dyDescent="0.25">
      <c r="A55" s="103" t="s">
        <v>107</v>
      </c>
      <c r="B55" s="241"/>
      <c r="C55" s="241"/>
      <c r="D55" s="237"/>
      <c r="E55" s="237"/>
      <c r="F55" s="242"/>
      <c r="G55" s="238"/>
      <c r="H55" s="239"/>
      <c r="I55" s="237"/>
      <c r="J55" s="237"/>
      <c r="K55" s="237"/>
      <c r="L55" s="238"/>
      <c r="M55" s="151"/>
      <c r="O55" s="86"/>
      <c r="P55" s="103" t="s">
        <v>107</v>
      </c>
      <c r="Q55" s="236"/>
      <c r="R55" s="236"/>
      <c r="S55" s="237"/>
      <c r="T55" s="237"/>
      <c r="U55" s="237"/>
      <c r="V55" s="238"/>
      <c r="W55" s="239"/>
      <c r="X55" s="237"/>
      <c r="Y55" s="237"/>
      <c r="Z55" s="237"/>
      <c r="AA55" s="238"/>
      <c r="AB55" s="151"/>
    </row>
    <row r="56" spans="1:28" ht="17.25" thickBot="1" x14ac:dyDescent="0.3">
      <c r="A56" s="82" t="s">
        <v>90</v>
      </c>
      <c r="B56" s="83"/>
      <c r="C56" s="83"/>
      <c r="D56" s="84" t="str">
        <f>D43</f>
        <v>A3</v>
      </c>
      <c r="E56" s="84" t="s">
        <v>91</v>
      </c>
      <c r="F56" s="83"/>
      <c r="G56" s="254"/>
      <c r="H56" s="255"/>
      <c r="I56" s="255"/>
      <c r="J56" s="255"/>
      <c r="K56" s="255"/>
      <c r="L56" s="256"/>
      <c r="M56" s="162" t="s">
        <v>138</v>
      </c>
      <c r="N56" s="156"/>
      <c r="O56" s="86"/>
      <c r="P56" s="82" t="s">
        <v>90</v>
      </c>
      <c r="Q56" s="83"/>
      <c r="R56" s="83"/>
      <c r="S56" s="84" t="str">
        <f>S43</f>
        <v>A4</v>
      </c>
      <c r="T56" s="84" t="s">
        <v>91</v>
      </c>
      <c r="U56" s="83"/>
      <c r="V56" s="254"/>
      <c r="W56" s="254"/>
      <c r="X56" s="254"/>
      <c r="Y56" s="254"/>
      <c r="Z56" s="254"/>
      <c r="AA56" s="257"/>
      <c r="AB56" s="162" t="s">
        <v>138</v>
      </c>
    </row>
    <row r="57" spans="1:28" ht="13.5" customHeight="1" x14ac:dyDescent="0.2">
      <c r="A57" s="70" t="s">
        <v>104</v>
      </c>
      <c r="B57" s="71">
        <f>VLOOKUP($D$43,'Tischplan_16er_1.-5.'!$4:191,18)</f>
        <v>13</v>
      </c>
      <c r="C57" s="71">
        <f>VLOOKUP($D$43,'Tischplan_16er_1.-5.'!$4:191,19)</f>
        <v>4</v>
      </c>
      <c r="D57" s="95"/>
      <c r="E57" s="95"/>
      <c r="F57" s="96"/>
      <c r="G57" s="97"/>
      <c r="H57" s="98"/>
      <c r="I57" s="95"/>
      <c r="J57" s="95"/>
      <c r="K57" s="95"/>
      <c r="L57" s="97"/>
      <c r="M57" s="157"/>
      <c r="N57" s="156"/>
      <c r="O57" s="86"/>
      <c r="P57" s="70" t="s">
        <v>104</v>
      </c>
      <c r="Q57" s="71">
        <f>VLOOKUP($S$43,'Tischplan_16er_1.-5.'!$4:191,18)</f>
        <v>14</v>
      </c>
      <c r="R57" s="71">
        <f>VLOOKUP($S$43,'Tischplan_16er_1.-5.'!$4:191,19)</f>
        <v>4</v>
      </c>
      <c r="S57" s="95"/>
      <c r="T57" s="95"/>
      <c r="U57" s="95"/>
      <c r="V57" s="97"/>
      <c r="W57" s="98"/>
      <c r="X57" s="95"/>
      <c r="Y57" s="95"/>
      <c r="Z57" s="95"/>
      <c r="AA57" s="97"/>
      <c r="AB57" s="157"/>
    </row>
    <row r="58" spans="1:28" ht="13.5" customHeight="1" x14ac:dyDescent="0.2">
      <c r="A58" s="167" t="s">
        <v>105</v>
      </c>
      <c r="B58" s="168">
        <f>VLOOKUP($D$43,'Tischplan_16er_1.-5.'!$4:191,20)</f>
        <v>14</v>
      </c>
      <c r="C58" s="168">
        <f>VLOOKUP($D$43,'Tischplan_16er_1.-5.'!$4:191,21)</f>
        <v>3</v>
      </c>
      <c r="D58" s="169"/>
      <c r="E58" s="169"/>
      <c r="F58" s="170"/>
      <c r="G58" s="171"/>
      <c r="H58" s="172"/>
      <c r="I58" s="169"/>
      <c r="J58" s="169"/>
      <c r="K58" s="169"/>
      <c r="L58" s="171"/>
      <c r="M58" s="157"/>
      <c r="N58" s="156"/>
      <c r="O58" s="86"/>
      <c r="P58" s="167" t="s">
        <v>105</v>
      </c>
      <c r="Q58" s="168">
        <f>VLOOKUP($S$43,'Tischplan_16er_1.-5.'!$4:191,20)</f>
        <v>13</v>
      </c>
      <c r="R58" s="168">
        <f>VLOOKUP($S$43,'Tischplan_16er_1.-5.'!$4:191,21)</f>
        <v>3</v>
      </c>
      <c r="S58" s="169"/>
      <c r="T58" s="169"/>
      <c r="U58" s="169"/>
      <c r="V58" s="171"/>
      <c r="W58" s="172"/>
      <c r="X58" s="169"/>
      <c r="Y58" s="169"/>
      <c r="Z58" s="169"/>
      <c r="AA58" s="171"/>
      <c r="AB58" s="157"/>
    </row>
    <row r="59" spans="1:28" ht="13.5" customHeight="1" x14ac:dyDescent="0.2">
      <c r="A59" s="167" t="s">
        <v>141</v>
      </c>
      <c r="B59" s="168">
        <f>VLOOKUP($D$43,'Tischplan_16er_1.-5.'!$4:191,22)</f>
        <v>16</v>
      </c>
      <c r="C59" s="168">
        <f>VLOOKUP($D$43,'Tischplan_16er_1.-5.'!$4:191,23)</f>
        <v>2</v>
      </c>
      <c r="D59" s="169"/>
      <c r="E59" s="169"/>
      <c r="F59" s="170"/>
      <c r="G59" s="171"/>
      <c r="H59" s="172"/>
      <c r="I59" s="169"/>
      <c r="J59" s="169"/>
      <c r="K59" s="169"/>
      <c r="L59" s="171"/>
      <c r="M59" s="157"/>
      <c r="N59" s="156"/>
      <c r="O59" s="86"/>
      <c r="P59" s="167" t="s">
        <v>141</v>
      </c>
      <c r="Q59" s="168">
        <f>VLOOKUP($S$43,'Tischplan_16er_1.-5.'!$4:191,22)</f>
        <v>15</v>
      </c>
      <c r="R59" s="168">
        <f>VLOOKUP($S$43,'Tischplan_16er_1.-5.'!$4:191,23)</f>
        <v>2</v>
      </c>
      <c r="S59" s="169"/>
      <c r="T59" s="169"/>
      <c r="U59" s="169"/>
      <c r="V59" s="171"/>
      <c r="W59" s="172"/>
      <c r="X59" s="169"/>
      <c r="Y59" s="169"/>
      <c r="Z59" s="169"/>
      <c r="AA59" s="171"/>
      <c r="AB59" s="157"/>
    </row>
    <row r="60" spans="1:28" ht="13.5" customHeight="1" thickBot="1" x14ac:dyDescent="0.25">
      <c r="A60" s="240" t="s">
        <v>151</v>
      </c>
      <c r="B60" s="73">
        <f>VLOOKUP($D$43,'Tischplan_16er_1.-5.'!$4:191,24)</f>
        <v>15</v>
      </c>
      <c r="C60" s="73">
        <f>VLOOKUP($D$43,'Tischplan_16er_1.-5.'!$4:191,25)</f>
        <v>1</v>
      </c>
      <c r="D60" s="99"/>
      <c r="E60" s="99"/>
      <c r="F60" s="99"/>
      <c r="G60" s="101"/>
      <c r="H60" s="102"/>
      <c r="I60" s="99"/>
      <c r="J60" s="99"/>
      <c r="K60" s="99"/>
      <c r="L60" s="101"/>
      <c r="M60" s="157"/>
      <c r="N60" s="156"/>
      <c r="O60" s="86"/>
      <c r="P60" s="240" t="s">
        <v>151</v>
      </c>
      <c r="Q60" s="73">
        <f>VLOOKUP($S$43,'Tischplan_16er_1.-5.'!$4:191,24)</f>
        <v>16</v>
      </c>
      <c r="R60" s="73">
        <f>VLOOKUP($S$43,'Tischplan_16er_1.-5.'!$4:191,25)</f>
        <v>1</v>
      </c>
      <c r="S60" s="99"/>
      <c r="T60" s="99"/>
      <c r="U60" s="99"/>
      <c r="V60" s="101"/>
      <c r="W60" s="102"/>
      <c r="X60" s="99"/>
      <c r="Y60" s="99"/>
      <c r="Z60" s="99"/>
      <c r="AA60" s="101"/>
      <c r="AB60" s="157"/>
    </row>
    <row r="61" spans="1:28" ht="15.6" customHeight="1" thickBot="1" x14ac:dyDescent="0.25">
      <c r="A61" s="103" t="s">
        <v>109</v>
      </c>
      <c r="B61" s="236"/>
      <c r="C61" s="236"/>
      <c r="D61" s="237"/>
      <c r="E61" s="237"/>
      <c r="F61" s="237"/>
      <c r="G61" s="238"/>
      <c r="H61" s="239"/>
      <c r="I61" s="237"/>
      <c r="J61" s="237"/>
      <c r="K61" s="237"/>
      <c r="L61" s="238"/>
      <c r="M61" s="151"/>
      <c r="O61" s="86"/>
      <c r="P61" s="103" t="s">
        <v>109</v>
      </c>
      <c r="Q61" s="236"/>
      <c r="R61" s="236"/>
      <c r="S61" s="237"/>
      <c r="T61" s="237"/>
      <c r="U61" s="237"/>
      <c r="V61" s="238"/>
      <c r="W61" s="239"/>
      <c r="X61" s="237"/>
      <c r="Y61" s="237"/>
      <c r="Z61" s="237"/>
      <c r="AA61" s="238"/>
      <c r="AB61" s="151"/>
    </row>
    <row r="62" spans="1:28" ht="6.75" customHeight="1" x14ac:dyDescent="0.2">
      <c r="A62" s="75"/>
      <c r="B62" s="243"/>
      <c r="C62" s="243"/>
      <c r="D62" s="75"/>
      <c r="E62" s="75"/>
      <c r="F62" s="75"/>
      <c r="G62" s="75"/>
      <c r="H62" s="75"/>
      <c r="I62" s="75"/>
      <c r="J62" s="75"/>
      <c r="K62" s="75"/>
      <c r="L62" s="75"/>
      <c r="M62" s="151"/>
      <c r="O62" s="86"/>
      <c r="P62" s="75"/>
      <c r="Q62" s="243"/>
      <c r="R62" s="243"/>
      <c r="S62" s="75"/>
      <c r="T62" s="75"/>
      <c r="U62" s="75"/>
      <c r="V62" s="75"/>
      <c r="W62" s="75"/>
      <c r="X62" s="75"/>
      <c r="Y62" s="75"/>
      <c r="Z62" s="75"/>
      <c r="AA62" s="75"/>
      <c r="AB62" s="151"/>
    </row>
    <row r="63" spans="1:28" ht="6.75" customHeight="1" thickBot="1" x14ac:dyDescent="0.25">
      <c r="A63" s="178"/>
      <c r="B63" s="244"/>
      <c r="C63" s="244"/>
      <c r="D63" s="178"/>
      <c r="E63" s="178"/>
      <c r="F63" s="178"/>
      <c r="G63" s="178"/>
      <c r="H63" s="178"/>
      <c r="I63" s="178"/>
      <c r="J63" s="178"/>
      <c r="K63" s="178"/>
      <c r="L63" s="178"/>
      <c r="M63" s="151"/>
      <c r="O63" s="86"/>
      <c r="P63" s="178"/>
      <c r="Q63" s="244"/>
      <c r="R63" s="244"/>
      <c r="S63" s="178"/>
      <c r="T63" s="178"/>
      <c r="U63" s="178"/>
      <c r="V63" s="178"/>
      <c r="W63" s="178"/>
      <c r="X63" s="178"/>
      <c r="Y63" s="178"/>
      <c r="Z63" s="178"/>
      <c r="AA63" s="178"/>
      <c r="AB63" s="151"/>
    </row>
    <row r="64" spans="1:28" ht="16.5" thickBot="1" x14ac:dyDescent="0.3">
      <c r="A64" s="82" t="s">
        <v>90</v>
      </c>
      <c r="B64" s="83"/>
      <c r="C64" s="83"/>
      <c r="D64" s="84" t="str">
        <f>D43</f>
        <v>A3</v>
      </c>
      <c r="E64" s="84" t="s">
        <v>91</v>
      </c>
      <c r="F64" s="83"/>
      <c r="G64" s="254"/>
      <c r="H64" s="255"/>
      <c r="I64" s="255"/>
      <c r="J64" s="255"/>
      <c r="K64" s="255"/>
      <c r="L64" s="256"/>
      <c r="M64" s="151"/>
      <c r="O64" s="86"/>
      <c r="P64" s="82" t="s">
        <v>90</v>
      </c>
      <c r="Q64" s="83"/>
      <c r="R64" s="83"/>
      <c r="S64" s="84" t="str">
        <f>S43</f>
        <v>A4</v>
      </c>
      <c r="T64" s="84" t="s">
        <v>91</v>
      </c>
      <c r="U64" s="83"/>
      <c r="V64" s="254"/>
      <c r="W64" s="254"/>
      <c r="X64" s="254"/>
      <c r="Y64" s="254"/>
      <c r="Z64" s="254"/>
      <c r="AA64" s="257"/>
      <c r="AB64" s="151"/>
    </row>
    <row r="65" spans="1:28" ht="14.25" customHeight="1" thickBot="1" x14ac:dyDescent="0.25">
      <c r="A65" s="98" t="s">
        <v>92</v>
      </c>
      <c r="B65" s="245" t="s">
        <v>93</v>
      </c>
      <c r="C65" s="245" t="s">
        <v>23</v>
      </c>
      <c r="D65" s="245" t="s">
        <v>94</v>
      </c>
      <c r="E65" s="245" t="s">
        <v>95</v>
      </c>
      <c r="F65" s="245" t="s">
        <v>96</v>
      </c>
      <c r="G65" s="246" t="s">
        <v>97</v>
      </c>
      <c r="H65" s="260" t="s">
        <v>98</v>
      </c>
      <c r="I65" s="261"/>
      <c r="J65" s="261"/>
      <c r="K65" s="261"/>
      <c r="L65" s="262"/>
      <c r="M65" s="162" t="s">
        <v>138</v>
      </c>
      <c r="N65" s="156"/>
      <c r="O65" s="86"/>
      <c r="P65" s="98" t="s">
        <v>92</v>
      </c>
      <c r="Q65" s="245" t="s">
        <v>93</v>
      </c>
      <c r="R65" s="245" t="s">
        <v>23</v>
      </c>
      <c r="S65" s="245" t="s">
        <v>94</v>
      </c>
      <c r="T65" s="245" t="s">
        <v>95</v>
      </c>
      <c r="U65" s="245" t="s">
        <v>96</v>
      </c>
      <c r="V65" s="246" t="s">
        <v>97</v>
      </c>
      <c r="W65" s="260" t="s">
        <v>98</v>
      </c>
      <c r="X65" s="261"/>
      <c r="Y65" s="261"/>
      <c r="Z65" s="261"/>
      <c r="AA65" s="262"/>
      <c r="AB65" s="162" t="s">
        <v>138</v>
      </c>
    </row>
    <row r="66" spans="1:28" ht="13.5" customHeight="1" x14ac:dyDescent="0.2">
      <c r="A66" s="70" t="s">
        <v>110</v>
      </c>
      <c r="B66" s="71">
        <f>VLOOKUP($D$43,'Tischplan_16er_1.-5.'!$4:198,26)</f>
        <v>12</v>
      </c>
      <c r="C66" s="71">
        <f>VLOOKUP($D$43,'Tischplan_16er_1.-5.'!$4:198,27)</f>
        <v>3</v>
      </c>
      <c r="D66" s="95"/>
      <c r="E66" s="95"/>
      <c r="F66" s="95"/>
      <c r="G66" s="97"/>
      <c r="H66" s="98"/>
      <c r="I66" s="95"/>
      <c r="J66" s="95"/>
      <c r="K66" s="95"/>
      <c r="L66" s="97"/>
      <c r="M66" s="157"/>
      <c r="N66" s="156"/>
      <c r="O66" s="86"/>
      <c r="P66" s="70" t="s">
        <v>110</v>
      </c>
      <c r="Q66" s="71">
        <f>VLOOKUP($S$43,'Tischplan_16er_1.-5.'!$4:198,26)</f>
        <v>11</v>
      </c>
      <c r="R66" s="71">
        <f>VLOOKUP($S$43,'Tischplan_16er_1.-5.'!$4:198,27)</f>
        <v>3</v>
      </c>
      <c r="S66" s="95"/>
      <c r="T66" s="95"/>
      <c r="U66" s="95"/>
      <c r="V66" s="97"/>
      <c r="W66" s="98"/>
      <c r="X66" s="95"/>
      <c r="Y66" s="95"/>
      <c r="Z66" s="95"/>
      <c r="AA66" s="97"/>
      <c r="AB66" s="157"/>
    </row>
    <row r="67" spans="1:28" ht="13.5" customHeight="1" x14ac:dyDescent="0.2">
      <c r="A67" s="167" t="s">
        <v>111</v>
      </c>
      <c r="B67" s="168">
        <f>VLOOKUP($D$43,'Tischplan_16er_1.-5.'!$4:198,28)</f>
        <v>9</v>
      </c>
      <c r="C67" s="168">
        <f>VLOOKUP($D$43,'Tischplan_16er_1.-5.'!$4:198,29)</f>
        <v>4</v>
      </c>
      <c r="D67" s="169"/>
      <c r="E67" s="169"/>
      <c r="F67" s="169"/>
      <c r="G67" s="171"/>
      <c r="H67" s="172"/>
      <c r="I67" s="169"/>
      <c r="J67" s="169"/>
      <c r="K67" s="169"/>
      <c r="L67" s="171"/>
      <c r="M67" s="157"/>
      <c r="N67" s="156"/>
      <c r="O67" s="86"/>
      <c r="P67" s="167" t="s">
        <v>111</v>
      </c>
      <c r="Q67" s="168">
        <f>VLOOKUP($S$43,'Tischplan_16er_1.-5.'!$4:198,28)</f>
        <v>10</v>
      </c>
      <c r="R67" s="168">
        <f>VLOOKUP($S$43,'Tischplan_16er_1.-5.'!$4:198,29)</f>
        <v>4</v>
      </c>
      <c r="S67" s="169"/>
      <c r="T67" s="169"/>
      <c r="U67" s="169"/>
      <c r="V67" s="171"/>
      <c r="W67" s="172"/>
      <c r="X67" s="169"/>
      <c r="Y67" s="169"/>
      <c r="Z67" s="169"/>
      <c r="AA67" s="171"/>
      <c r="AB67" s="157"/>
    </row>
    <row r="68" spans="1:28" ht="13.5" customHeight="1" x14ac:dyDescent="0.2">
      <c r="A68" s="167" t="s">
        <v>142</v>
      </c>
      <c r="B68" s="168">
        <f>VLOOKUP($D$43,'Tischplan_16er_1.-5.'!$4:198,30)</f>
        <v>10</v>
      </c>
      <c r="C68" s="168">
        <f>VLOOKUP($D$43,'Tischplan_16er_1.-5.'!$4:198,31)</f>
        <v>1</v>
      </c>
      <c r="D68" s="169"/>
      <c r="E68" s="169"/>
      <c r="F68" s="169"/>
      <c r="G68" s="171"/>
      <c r="H68" s="172"/>
      <c r="I68" s="169"/>
      <c r="J68" s="169"/>
      <c r="K68" s="169"/>
      <c r="L68" s="171"/>
      <c r="M68" s="157"/>
      <c r="N68" s="156"/>
      <c r="O68" s="86"/>
      <c r="P68" s="167" t="s">
        <v>142</v>
      </c>
      <c r="Q68" s="168">
        <f>VLOOKUP($S$43,'Tischplan_16er_1.-5.'!$4:198,30)</f>
        <v>9</v>
      </c>
      <c r="R68" s="168">
        <f>VLOOKUP($S$43,'Tischplan_16er_1.-5.'!$4:198,31)</f>
        <v>1</v>
      </c>
      <c r="S68" s="169"/>
      <c r="T68" s="169"/>
      <c r="U68" s="169"/>
      <c r="V68" s="171"/>
      <c r="W68" s="172"/>
      <c r="X68" s="169"/>
      <c r="Y68" s="169"/>
      <c r="Z68" s="169"/>
      <c r="AA68" s="171"/>
      <c r="AB68" s="157"/>
    </row>
    <row r="69" spans="1:28" ht="13.5" customHeight="1" thickBot="1" x14ac:dyDescent="0.25">
      <c r="A69" s="240" t="s">
        <v>152</v>
      </c>
      <c r="B69" s="73">
        <f>VLOOKUP($D$43,'Tischplan_16er_1.-5.'!$4:198,32)</f>
        <v>11</v>
      </c>
      <c r="C69" s="73">
        <f>VLOOKUP($D$43,'Tischplan_16er_1.-5.'!$4:198,33)</f>
        <v>2</v>
      </c>
      <c r="D69" s="99"/>
      <c r="E69" s="99"/>
      <c r="F69" s="100"/>
      <c r="G69" s="101"/>
      <c r="H69" s="102"/>
      <c r="I69" s="99"/>
      <c r="J69" s="99"/>
      <c r="K69" s="99"/>
      <c r="L69" s="101"/>
      <c r="M69" s="157"/>
      <c r="N69" s="156"/>
      <c r="O69" s="86"/>
      <c r="P69" s="240" t="s">
        <v>152</v>
      </c>
      <c r="Q69" s="73">
        <f>VLOOKUP($S$43,'Tischplan_16er_1.-5.'!$4:198,32)</f>
        <v>22</v>
      </c>
      <c r="R69" s="73">
        <f>VLOOKUP($S$43,'Tischplan_16er_1.-5.'!$4:198,33)</f>
        <v>2</v>
      </c>
      <c r="S69" s="99"/>
      <c r="T69" s="99"/>
      <c r="U69" s="99"/>
      <c r="V69" s="101"/>
      <c r="W69" s="102"/>
      <c r="X69" s="99"/>
      <c r="Y69" s="99"/>
      <c r="Z69" s="99"/>
      <c r="AA69" s="101"/>
      <c r="AB69" s="157"/>
    </row>
    <row r="70" spans="1:28" ht="15.6" customHeight="1" thickBot="1" x14ac:dyDescent="0.25">
      <c r="A70" s="103" t="s">
        <v>116</v>
      </c>
      <c r="B70" s="236"/>
      <c r="C70" s="236"/>
      <c r="D70" s="237"/>
      <c r="E70" s="237"/>
      <c r="F70" s="242"/>
      <c r="G70" s="238"/>
      <c r="H70" s="239"/>
      <c r="I70" s="237"/>
      <c r="J70" s="237"/>
      <c r="K70" s="237"/>
      <c r="L70" s="238"/>
      <c r="M70" s="151"/>
      <c r="O70" s="86"/>
      <c r="P70" s="103" t="s">
        <v>116</v>
      </c>
      <c r="Q70" s="236"/>
      <c r="R70" s="236"/>
      <c r="S70" s="237"/>
      <c r="T70" s="237"/>
      <c r="U70" s="237"/>
      <c r="V70" s="238"/>
      <c r="W70" s="239"/>
      <c r="X70" s="237"/>
      <c r="Y70" s="237"/>
      <c r="Z70" s="237"/>
      <c r="AA70" s="238"/>
      <c r="AB70" s="151"/>
    </row>
    <row r="71" spans="1:28" ht="17.25" thickBot="1" x14ac:dyDescent="0.3">
      <c r="A71" s="82" t="s">
        <v>90</v>
      </c>
      <c r="B71" s="83"/>
      <c r="C71" s="83"/>
      <c r="D71" s="84" t="str">
        <f>D43</f>
        <v>A3</v>
      </c>
      <c r="E71" s="84" t="s">
        <v>91</v>
      </c>
      <c r="F71" s="83"/>
      <c r="G71" s="254"/>
      <c r="H71" s="255"/>
      <c r="I71" s="255"/>
      <c r="J71" s="255"/>
      <c r="K71" s="255"/>
      <c r="L71" s="256"/>
      <c r="M71" s="162" t="s">
        <v>138</v>
      </c>
      <c r="N71" s="156"/>
      <c r="O71" s="86"/>
      <c r="P71" s="82" t="s">
        <v>90</v>
      </c>
      <c r="Q71" s="83"/>
      <c r="R71" s="83"/>
      <c r="S71" s="84" t="str">
        <f>S43</f>
        <v>A4</v>
      </c>
      <c r="T71" s="84" t="s">
        <v>91</v>
      </c>
      <c r="U71" s="83"/>
      <c r="V71" s="254"/>
      <c r="W71" s="254"/>
      <c r="X71" s="254"/>
      <c r="Y71" s="254"/>
      <c r="Z71" s="254"/>
      <c r="AA71" s="257"/>
      <c r="AB71" s="162" t="s">
        <v>138</v>
      </c>
    </row>
    <row r="72" spans="1:28" ht="13.5" customHeight="1" x14ac:dyDescent="0.2">
      <c r="A72" s="70" t="s">
        <v>112</v>
      </c>
      <c r="B72" s="71">
        <f>VLOOKUP($D$43,'Tischplan_16er_1.-5.'!$4:203,34)</f>
        <v>3</v>
      </c>
      <c r="C72" s="71">
        <f>VLOOKUP($D$43,'Tischplan_16er_1.-5.'!$4:203,35)</f>
        <v>1</v>
      </c>
      <c r="D72" s="95"/>
      <c r="E72" s="95"/>
      <c r="F72" s="96"/>
      <c r="G72" s="97"/>
      <c r="H72" s="98"/>
      <c r="I72" s="95"/>
      <c r="J72" s="95"/>
      <c r="K72" s="95"/>
      <c r="L72" s="97"/>
      <c r="M72" s="157"/>
      <c r="N72" s="156"/>
      <c r="O72" s="94"/>
      <c r="P72" s="70" t="s">
        <v>112</v>
      </c>
      <c r="Q72" s="71">
        <f>VLOOKUP($S$43,'Tischplan_16er_1.-5.'!$4:203,34)</f>
        <v>4</v>
      </c>
      <c r="R72" s="71">
        <f>VLOOKUP($S$43,'Tischplan_16er_1.-5.'!$4:203,35)</f>
        <v>1</v>
      </c>
      <c r="S72" s="95"/>
      <c r="T72" s="95"/>
      <c r="U72" s="95"/>
      <c r="V72" s="97"/>
      <c r="W72" s="98"/>
      <c r="X72" s="95"/>
      <c r="Y72" s="95"/>
      <c r="Z72" s="95"/>
      <c r="AA72" s="97"/>
      <c r="AB72" s="157"/>
    </row>
    <row r="73" spans="1:28" ht="13.5" customHeight="1" x14ac:dyDescent="0.2">
      <c r="A73" s="167" t="s">
        <v>113</v>
      </c>
      <c r="B73" s="168">
        <f>VLOOKUP($D$43,'Tischplan_16er_1.-5.'!$4:203,36)</f>
        <v>3</v>
      </c>
      <c r="C73" s="168">
        <f>VLOOKUP($D$43,'Tischplan_16er_1.-5.'!$4:203,37)</f>
        <v>2</v>
      </c>
      <c r="D73" s="169"/>
      <c r="E73" s="169"/>
      <c r="F73" s="170"/>
      <c r="G73" s="171"/>
      <c r="H73" s="172"/>
      <c r="I73" s="169"/>
      <c r="J73" s="169"/>
      <c r="K73" s="169"/>
      <c r="L73" s="171"/>
      <c r="M73" s="157"/>
      <c r="N73" s="156"/>
      <c r="O73" s="94"/>
      <c r="P73" s="167" t="s">
        <v>113</v>
      </c>
      <c r="Q73" s="168">
        <f>VLOOKUP($S$43,'Tischplan_16er_1.-5.'!$4:203,36)</f>
        <v>4</v>
      </c>
      <c r="R73" s="168">
        <f>VLOOKUP($S$43,'Tischplan_16er_1.-5.'!$4:203,37)</f>
        <v>2</v>
      </c>
      <c r="S73" s="169"/>
      <c r="T73" s="169"/>
      <c r="U73" s="169"/>
      <c r="V73" s="171"/>
      <c r="W73" s="172"/>
      <c r="X73" s="169"/>
      <c r="Y73" s="169"/>
      <c r="Z73" s="169"/>
      <c r="AA73" s="171"/>
      <c r="AB73" s="157"/>
    </row>
    <row r="74" spans="1:28" ht="13.5" customHeight="1" x14ac:dyDescent="0.2">
      <c r="A74" s="167" t="s">
        <v>145</v>
      </c>
      <c r="B74" s="168">
        <f>VLOOKUP($D$43,'Tischplan_16er_1.-5.'!$4:203,38)</f>
        <v>3</v>
      </c>
      <c r="C74" s="168">
        <f>VLOOKUP($D$43,'Tischplan_16er_1.-5.'!$4:203,39)</f>
        <v>3</v>
      </c>
      <c r="D74" s="169"/>
      <c r="E74" s="169"/>
      <c r="F74" s="170"/>
      <c r="G74" s="171"/>
      <c r="H74" s="172"/>
      <c r="I74" s="169"/>
      <c r="J74" s="169"/>
      <c r="K74" s="169"/>
      <c r="L74" s="171"/>
      <c r="M74" s="157"/>
      <c r="N74" s="156"/>
      <c r="O74" s="94"/>
      <c r="P74" s="167" t="s">
        <v>145</v>
      </c>
      <c r="Q74" s="168">
        <f>VLOOKUP($S$43,'Tischplan_16er_1.-5.'!$4:203,38)</f>
        <v>4</v>
      </c>
      <c r="R74" s="168">
        <f>VLOOKUP($S$43,'Tischplan_16er_1.-5.'!$4:203,39)</f>
        <v>3</v>
      </c>
      <c r="S74" s="169"/>
      <c r="T74" s="169"/>
      <c r="U74" s="169"/>
      <c r="V74" s="171"/>
      <c r="W74" s="172"/>
      <c r="X74" s="169"/>
      <c r="Y74" s="169"/>
      <c r="Z74" s="169"/>
      <c r="AA74" s="171"/>
      <c r="AB74" s="157"/>
    </row>
    <row r="75" spans="1:28" ht="13.5" customHeight="1" thickBot="1" x14ac:dyDescent="0.25">
      <c r="A75" s="240" t="s">
        <v>153</v>
      </c>
      <c r="B75" s="73">
        <f>VLOOKUP($D$43,'Tischplan_16er_1.-5.'!$4:203,40)</f>
        <v>3</v>
      </c>
      <c r="C75" s="73">
        <f>VLOOKUP($D$43,'Tischplan_16er_1.-5.'!$4:203,41)</f>
        <v>4</v>
      </c>
      <c r="D75" s="99"/>
      <c r="E75" s="99"/>
      <c r="F75" s="100"/>
      <c r="G75" s="101"/>
      <c r="H75" s="102"/>
      <c r="I75" s="99"/>
      <c r="J75" s="99"/>
      <c r="K75" s="99"/>
      <c r="L75" s="101"/>
      <c r="M75" s="157"/>
      <c r="N75" s="156"/>
      <c r="O75" s="94"/>
      <c r="P75" s="240" t="s">
        <v>153</v>
      </c>
      <c r="Q75" s="73">
        <f>VLOOKUP($S$43,'Tischplan_16er_1.-5.'!$4:203,40)</f>
        <v>4</v>
      </c>
      <c r="R75" s="73">
        <f>VLOOKUP($S$43,'Tischplan_16er_1.-5.'!$4:203,41)</f>
        <v>4</v>
      </c>
      <c r="S75" s="99"/>
      <c r="T75" s="99"/>
      <c r="U75" s="99"/>
      <c r="V75" s="101"/>
      <c r="W75" s="102"/>
      <c r="X75" s="99"/>
      <c r="Y75" s="99"/>
      <c r="Z75" s="99"/>
      <c r="AA75" s="101"/>
      <c r="AB75" s="157"/>
    </row>
    <row r="76" spans="1:28" ht="15.6" customHeight="1" thickBot="1" x14ac:dyDescent="0.25">
      <c r="A76" s="103" t="s">
        <v>118</v>
      </c>
      <c r="B76" s="237"/>
      <c r="C76" s="237"/>
      <c r="D76" s="237"/>
      <c r="E76" s="237"/>
      <c r="F76" s="242"/>
      <c r="G76" s="238"/>
      <c r="H76" s="239"/>
      <c r="I76" s="237"/>
      <c r="J76" s="237"/>
      <c r="K76" s="237"/>
      <c r="L76" s="238"/>
      <c r="M76" s="151"/>
      <c r="O76" s="86"/>
      <c r="P76" s="103" t="s">
        <v>118</v>
      </c>
      <c r="Q76" s="237"/>
      <c r="R76" s="237"/>
      <c r="S76" s="237"/>
      <c r="T76" s="237"/>
      <c r="U76" s="237"/>
      <c r="V76" s="238"/>
      <c r="W76" s="239"/>
      <c r="X76" s="237"/>
      <c r="Y76" s="237"/>
      <c r="Z76" s="237"/>
      <c r="AA76" s="238"/>
      <c r="AB76" s="151"/>
    </row>
    <row r="77" spans="1:28" ht="17.25" thickBot="1" x14ac:dyDescent="0.3">
      <c r="A77" s="82" t="s">
        <v>90</v>
      </c>
      <c r="B77" s="83"/>
      <c r="C77" s="83"/>
      <c r="D77" s="84" t="str">
        <f>D43</f>
        <v>A3</v>
      </c>
      <c r="E77" s="84" t="s">
        <v>91</v>
      </c>
      <c r="F77" s="83"/>
      <c r="G77" s="254"/>
      <c r="H77" s="255"/>
      <c r="I77" s="255"/>
      <c r="J77" s="255"/>
      <c r="K77" s="255"/>
      <c r="L77" s="256"/>
      <c r="M77" s="162" t="s">
        <v>138</v>
      </c>
      <c r="N77" s="156"/>
      <c r="O77" s="86"/>
      <c r="P77" s="82" t="s">
        <v>90</v>
      </c>
      <c r="Q77" s="83"/>
      <c r="R77" s="83"/>
      <c r="S77" s="84" t="str">
        <f>S43</f>
        <v>A4</v>
      </c>
      <c r="T77" s="84" t="s">
        <v>91</v>
      </c>
      <c r="U77" s="83"/>
      <c r="V77" s="254"/>
      <c r="W77" s="254"/>
      <c r="X77" s="254"/>
      <c r="Y77" s="254"/>
      <c r="Z77" s="254"/>
      <c r="AA77" s="257"/>
      <c r="AB77" s="162" t="s">
        <v>138</v>
      </c>
    </row>
    <row r="78" spans="1:28" ht="13.5" customHeight="1" x14ac:dyDescent="0.2">
      <c r="A78" s="70"/>
      <c r="B78" s="71"/>
      <c r="C78" s="71"/>
      <c r="D78" s="95"/>
      <c r="E78" s="95"/>
      <c r="F78" s="95"/>
      <c r="G78" s="97"/>
      <c r="H78" s="98"/>
      <c r="I78" s="95"/>
      <c r="J78" s="95"/>
      <c r="K78" s="95"/>
      <c r="L78" s="97"/>
      <c r="M78" s="157"/>
      <c r="N78" s="156"/>
      <c r="O78" s="86"/>
      <c r="P78" s="70"/>
      <c r="Q78" s="71"/>
      <c r="R78" s="71"/>
      <c r="S78" s="95"/>
      <c r="T78" s="95"/>
      <c r="U78" s="95"/>
      <c r="V78" s="97"/>
      <c r="W78" s="98"/>
      <c r="X78" s="95"/>
      <c r="Y78" s="95"/>
      <c r="Z78" s="95"/>
      <c r="AA78" s="97"/>
      <c r="AB78" s="157"/>
    </row>
    <row r="79" spans="1:28" ht="13.5" customHeight="1" x14ac:dyDescent="0.2">
      <c r="A79" s="167"/>
      <c r="B79" s="168"/>
      <c r="C79" s="168"/>
      <c r="D79" s="169"/>
      <c r="E79" s="169"/>
      <c r="F79" s="169"/>
      <c r="G79" s="171"/>
      <c r="H79" s="172"/>
      <c r="I79" s="169"/>
      <c r="J79" s="169"/>
      <c r="K79" s="169"/>
      <c r="L79" s="171"/>
      <c r="M79" s="157"/>
      <c r="N79" s="156"/>
      <c r="O79" s="86"/>
      <c r="P79" s="167"/>
      <c r="Q79" s="168"/>
      <c r="R79" s="168"/>
      <c r="S79" s="169"/>
      <c r="T79" s="169"/>
      <c r="U79" s="169"/>
      <c r="V79" s="171"/>
      <c r="W79" s="172"/>
      <c r="X79" s="169"/>
      <c r="Y79" s="169"/>
      <c r="Z79" s="169"/>
      <c r="AA79" s="171"/>
      <c r="AB79" s="157"/>
    </row>
    <row r="80" spans="1:28" ht="13.5" customHeight="1" x14ac:dyDescent="0.2">
      <c r="A80" s="167"/>
      <c r="B80" s="168"/>
      <c r="C80" s="168"/>
      <c r="D80" s="169"/>
      <c r="E80" s="169"/>
      <c r="F80" s="169"/>
      <c r="G80" s="171"/>
      <c r="H80" s="172"/>
      <c r="I80" s="169"/>
      <c r="J80" s="169"/>
      <c r="K80" s="169"/>
      <c r="L80" s="171"/>
      <c r="M80" s="157"/>
      <c r="N80" s="156"/>
      <c r="O80" s="86"/>
      <c r="P80" s="167"/>
      <c r="Q80" s="168"/>
      <c r="R80" s="168"/>
      <c r="S80" s="169"/>
      <c r="T80" s="169"/>
      <c r="U80" s="169"/>
      <c r="V80" s="171"/>
      <c r="W80" s="172"/>
      <c r="X80" s="169"/>
      <c r="Y80" s="169"/>
      <c r="Z80" s="169"/>
      <c r="AA80" s="171"/>
      <c r="AB80" s="157"/>
    </row>
    <row r="81" spans="1:28" ht="13.5" customHeight="1" thickBot="1" x14ac:dyDescent="0.25">
      <c r="A81" s="240"/>
      <c r="B81" s="73"/>
      <c r="C81" s="73"/>
      <c r="D81" s="99"/>
      <c r="E81" s="99"/>
      <c r="F81" s="99"/>
      <c r="G81" s="101"/>
      <c r="H81" s="102"/>
      <c r="I81" s="99"/>
      <c r="J81" s="99"/>
      <c r="K81" s="99"/>
      <c r="L81" s="101"/>
      <c r="M81" s="157"/>
      <c r="N81" s="156"/>
      <c r="O81" s="86"/>
      <c r="P81" s="240"/>
      <c r="Q81" s="73"/>
      <c r="R81" s="73"/>
      <c r="S81" s="99"/>
      <c r="T81" s="99"/>
      <c r="U81" s="99"/>
      <c r="V81" s="101"/>
      <c r="W81" s="102"/>
      <c r="X81" s="99"/>
      <c r="Y81" s="99"/>
      <c r="Z81" s="99"/>
      <c r="AA81" s="101"/>
      <c r="AB81" s="157"/>
    </row>
    <row r="82" spans="1:28" ht="15.6" customHeight="1" thickBot="1" x14ac:dyDescent="0.25">
      <c r="A82" s="103"/>
      <c r="B82" s="237"/>
      <c r="C82" s="237"/>
      <c r="D82" s="237"/>
      <c r="E82" s="237"/>
      <c r="F82" s="237"/>
      <c r="G82" s="238"/>
      <c r="H82" s="239"/>
      <c r="I82" s="237"/>
      <c r="J82" s="237"/>
      <c r="K82" s="237"/>
      <c r="L82" s="238"/>
      <c r="M82" s="151"/>
      <c r="O82" s="86"/>
      <c r="P82" s="103"/>
      <c r="Q82" s="237"/>
      <c r="R82" s="237"/>
      <c r="S82" s="237"/>
      <c r="T82" s="237"/>
      <c r="U82" s="237"/>
      <c r="V82" s="238"/>
      <c r="W82" s="239"/>
      <c r="X82" s="237"/>
      <c r="Y82" s="237"/>
      <c r="Z82" s="237"/>
      <c r="AA82" s="238"/>
      <c r="AB82" s="151"/>
    </row>
    <row r="83" spans="1:28" ht="6" customHeight="1" thickBot="1" x14ac:dyDescent="0.25">
      <c r="M83" s="151"/>
      <c r="O83" s="86"/>
      <c r="AB83" s="151"/>
    </row>
    <row r="84" spans="1:28" ht="18" customHeight="1" thickBot="1" x14ac:dyDescent="0.3">
      <c r="A84" s="258" t="s">
        <v>114</v>
      </c>
      <c r="B84" s="255"/>
      <c r="C84" s="259"/>
      <c r="D84" s="90"/>
      <c r="E84" s="90"/>
      <c r="F84" s="90"/>
      <c r="G84" s="92"/>
      <c r="H84" s="87"/>
      <c r="I84" s="90"/>
      <c r="J84" s="90"/>
      <c r="K84" s="90"/>
      <c r="L84" s="92"/>
      <c r="M84" s="151"/>
      <c r="O84" s="86"/>
      <c r="P84" s="258" t="s">
        <v>114</v>
      </c>
      <c r="Q84" s="255"/>
      <c r="R84" s="259"/>
      <c r="S84" s="90"/>
      <c r="T84" s="90"/>
      <c r="U84" s="90"/>
      <c r="V84" s="92"/>
      <c r="W84" s="87"/>
      <c r="X84" s="90"/>
      <c r="Y84" s="90"/>
      <c r="Z84" s="90"/>
      <c r="AA84" s="92"/>
      <c r="AB84" s="151"/>
    </row>
  </sheetData>
  <sheetProtection sheet="1" objects="1" scenarios="1"/>
  <mergeCells count="36">
    <mergeCell ref="G1:L1"/>
    <mergeCell ref="V1:AA1"/>
    <mergeCell ref="H2:L2"/>
    <mergeCell ref="W2:AA2"/>
    <mergeCell ref="G8:L8"/>
    <mergeCell ref="V8:AA8"/>
    <mergeCell ref="G14:L14"/>
    <mergeCell ref="V14:AA14"/>
    <mergeCell ref="G22:L22"/>
    <mergeCell ref="V22:AA22"/>
    <mergeCell ref="H23:L23"/>
    <mergeCell ref="W23:AA23"/>
    <mergeCell ref="G29:L29"/>
    <mergeCell ref="V29:AA29"/>
    <mergeCell ref="G35:L35"/>
    <mergeCell ref="V35:AA35"/>
    <mergeCell ref="A42:C42"/>
    <mergeCell ref="P42:R42"/>
    <mergeCell ref="G43:L43"/>
    <mergeCell ref="V43:AA43"/>
    <mergeCell ref="H44:L44"/>
    <mergeCell ref="W44:AA44"/>
    <mergeCell ref="G50:L50"/>
    <mergeCell ref="V50:AA50"/>
    <mergeCell ref="G56:L56"/>
    <mergeCell ref="V56:AA56"/>
    <mergeCell ref="G64:L64"/>
    <mergeCell ref="V64:AA64"/>
    <mergeCell ref="H65:L65"/>
    <mergeCell ref="W65:AA65"/>
    <mergeCell ref="G71:L71"/>
    <mergeCell ref="V71:AA71"/>
    <mergeCell ref="G77:L77"/>
    <mergeCell ref="V77:AA77"/>
    <mergeCell ref="A84:C84"/>
    <mergeCell ref="P84:R84"/>
  </mergeCells>
  <pageMargins left="0.59055118110236227" right="0" top="0.19685039370078741" bottom="0" header="0" footer="0"/>
  <pageSetup paperSize="9" fitToHeight="2" orientation="landscape" horizontalDpi="4294967293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Q18"/>
  <sheetViews>
    <sheetView zoomScale="85" zoomScaleNormal="85" workbookViewId="0">
      <selection activeCell="M16" sqref="M16"/>
    </sheetView>
  </sheetViews>
  <sheetFormatPr baseColWidth="10" defaultRowHeight="18" customHeight="1" x14ac:dyDescent="0.2"/>
  <cols>
    <col min="1" max="2" width="5.7109375" style="217" customWidth="1"/>
    <col min="3" max="3" width="3.85546875" style="217" customWidth="1"/>
    <col min="4" max="4" width="8.7109375" style="217" customWidth="1"/>
    <col min="5" max="6" width="4.7109375" style="217" customWidth="1"/>
    <col min="7" max="7" width="5.7109375" style="217" customWidth="1"/>
    <col min="8" max="12" width="4.7109375" style="217" customWidth="1"/>
    <col min="13" max="14" width="6.28515625" style="217" customWidth="1"/>
    <col min="15" max="16" width="5.7109375" style="217" customWidth="1"/>
    <col min="17" max="17" width="3.85546875" style="217" customWidth="1"/>
    <col min="18" max="18" width="8.7109375" style="217" customWidth="1"/>
    <col min="19" max="20" width="4.7109375" style="217" customWidth="1"/>
    <col min="21" max="21" width="5.7109375" style="217" customWidth="1"/>
    <col min="22" max="26" width="4.7109375" style="217" customWidth="1"/>
    <col min="27" max="16384" width="11.42578125" style="217"/>
  </cols>
  <sheetData>
    <row r="1" spans="1:17" ht="21" customHeight="1" x14ac:dyDescent="0.2">
      <c r="A1" s="216"/>
      <c r="M1" s="218"/>
      <c r="N1" s="219"/>
      <c r="O1" s="216"/>
    </row>
    <row r="2" spans="1:17" ht="18" customHeight="1" x14ac:dyDescent="0.25">
      <c r="A2" s="220"/>
      <c r="N2" s="219"/>
      <c r="O2" s="220"/>
    </row>
    <row r="3" spans="1:17" ht="18" customHeight="1" x14ac:dyDescent="0.25">
      <c r="A3" s="221"/>
      <c r="N3" s="219"/>
      <c r="O3" s="220"/>
    </row>
    <row r="4" spans="1:17" ht="18" customHeight="1" x14ac:dyDescent="0.25">
      <c r="A4" s="220"/>
      <c r="N4" s="219"/>
      <c r="O4" s="220"/>
    </row>
    <row r="5" spans="1:17" ht="18" customHeight="1" x14ac:dyDescent="0.25">
      <c r="A5" s="220"/>
      <c r="N5" s="219"/>
      <c r="O5" s="220"/>
    </row>
    <row r="6" spans="1:17" ht="18" customHeight="1" x14ac:dyDescent="0.25">
      <c r="A6" s="220"/>
      <c r="N6" s="219"/>
      <c r="O6" s="220"/>
    </row>
    <row r="7" spans="1:17" ht="18" customHeight="1" x14ac:dyDescent="0.25">
      <c r="A7" s="220"/>
      <c r="N7" s="219"/>
      <c r="O7" s="220"/>
    </row>
    <row r="8" spans="1:17" ht="18" customHeight="1" x14ac:dyDescent="0.25">
      <c r="A8" s="220"/>
      <c r="N8" s="219"/>
      <c r="O8" s="220"/>
    </row>
    <row r="9" spans="1:17" ht="18" customHeight="1" x14ac:dyDescent="0.25">
      <c r="A9" s="220"/>
      <c r="N9" s="219"/>
      <c r="O9" s="220"/>
    </row>
    <row r="10" spans="1:17" ht="18" customHeight="1" x14ac:dyDescent="0.2">
      <c r="A10" s="222"/>
      <c r="B10" s="223"/>
      <c r="C10" s="223"/>
      <c r="O10" s="222"/>
      <c r="P10" s="223"/>
      <c r="Q10" s="223"/>
    </row>
    <row r="11" spans="1:17" ht="18" customHeight="1" x14ac:dyDescent="0.2">
      <c r="A11" s="222"/>
      <c r="B11" s="223"/>
      <c r="C11" s="223"/>
      <c r="O11" s="222"/>
      <c r="P11" s="223"/>
      <c r="Q11" s="223"/>
    </row>
    <row r="12" spans="1:17" ht="18" customHeight="1" x14ac:dyDescent="0.2">
      <c r="A12" s="222"/>
      <c r="B12" s="223"/>
      <c r="C12" s="223"/>
      <c r="O12" s="222"/>
      <c r="P12" s="223"/>
      <c r="Q12" s="223"/>
    </row>
    <row r="13" spans="1:17" ht="18" customHeight="1" x14ac:dyDescent="0.2">
      <c r="A13" s="222"/>
      <c r="B13" s="223"/>
      <c r="C13" s="223"/>
      <c r="O13" s="222"/>
      <c r="P13" s="223"/>
      <c r="Q13" s="223"/>
    </row>
    <row r="14" spans="1:17" ht="18" customHeight="1" x14ac:dyDescent="0.25">
      <c r="A14" s="220"/>
      <c r="N14" s="219"/>
      <c r="O14" s="220"/>
    </row>
    <row r="15" spans="1:17" ht="18" customHeight="1" x14ac:dyDescent="0.25">
      <c r="A15" s="220"/>
      <c r="N15" s="219"/>
      <c r="O15" s="220"/>
    </row>
    <row r="16" spans="1:17" ht="18" customHeight="1" x14ac:dyDescent="0.25">
      <c r="A16" s="220"/>
      <c r="N16" s="219"/>
      <c r="O16" s="220"/>
    </row>
    <row r="17" spans="1:15" ht="18" customHeight="1" x14ac:dyDescent="0.2">
      <c r="A17" s="224"/>
      <c r="O17" s="224"/>
    </row>
    <row r="18" spans="1:15" ht="18" customHeight="1" x14ac:dyDescent="0.25">
      <c r="A18" s="220"/>
      <c r="M18" s="218"/>
      <c r="N18" s="219"/>
      <c r="O18" s="220"/>
    </row>
  </sheetData>
  <pageMargins left="0.59055118110236227" right="0.39370078740157483" top="0.39370078740157483" bottom="0" header="0" footer="0"/>
  <pageSetup paperSize="9" fitToHeight="0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Q18"/>
  <sheetViews>
    <sheetView zoomScale="85" zoomScaleNormal="85" workbookViewId="0">
      <selection activeCell="R16" sqref="R16"/>
    </sheetView>
  </sheetViews>
  <sheetFormatPr baseColWidth="10" defaultRowHeight="18" customHeight="1" x14ac:dyDescent="0.2"/>
  <cols>
    <col min="1" max="2" width="5.7109375" style="217" customWidth="1"/>
    <col min="3" max="3" width="3.85546875" style="217" customWidth="1"/>
    <col min="4" max="4" width="8.7109375" style="217" customWidth="1"/>
    <col min="5" max="6" width="4.7109375" style="217" customWidth="1"/>
    <col min="7" max="7" width="5.7109375" style="217" customWidth="1"/>
    <col min="8" max="12" width="4.7109375" style="217" customWidth="1"/>
    <col min="13" max="14" width="6.28515625" style="217" customWidth="1"/>
    <col min="15" max="16" width="5.7109375" style="217" customWidth="1"/>
    <col min="17" max="17" width="3.85546875" style="217" customWidth="1"/>
    <col min="18" max="18" width="8.7109375" style="217" customWidth="1"/>
    <col min="19" max="20" width="4.7109375" style="217" customWidth="1"/>
    <col min="21" max="21" width="5.7109375" style="217" customWidth="1"/>
    <col min="22" max="26" width="4.7109375" style="217" customWidth="1"/>
    <col min="27" max="16384" width="11.42578125" style="217"/>
  </cols>
  <sheetData>
    <row r="1" spans="1:17" ht="21" customHeight="1" x14ac:dyDescent="0.2">
      <c r="A1" s="216"/>
      <c r="M1" s="218"/>
      <c r="N1" s="219"/>
      <c r="O1" s="216"/>
    </row>
    <row r="2" spans="1:17" ht="18" customHeight="1" x14ac:dyDescent="0.25">
      <c r="A2" s="220"/>
      <c r="N2" s="219"/>
      <c r="O2" s="220"/>
    </row>
    <row r="3" spans="1:17" ht="18" customHeight="1" x14ac:dyDescent="0.25">
      <c r="A3" s="221"/>
      <c r="N3" s="219"/>
      <c r="O3" s="220"/>
    </row>
    <row r="4" spans="1:17" ht="18" customHeight="1" x14ac:dyDescent="0.25">
      <c r="A4" s="220"/>
      <c r="N4" s="219"/>
      <c r="O4" s="220"/>
    </row>
    <row r="5" spans="1:17" ht="18" customHeight="1" x14ac:dyDescent="0.25">
      <c r="A5" s="220"/>
      <c r="N5" s="219"/>
      <c r="O5" s="220"/>
    </row>
    <row r="6" spans="1:17" ht="18" customHeight="1" x14ac:dyDescent="0.25">
      <c r="A6" s="220"/>
      <c r="N6" s="219"/>
      <c r="O6" s="220"/>
    </row>
    <row r="7" spans="1:17" ht="18" customHeight="1" x14ac:dyDescent="0.25">
      <c r="A7" s="220"/>
      <c r="N7" s="219"/>
      <c r="O7" s="220"/>
    </row>
    <row r="8" spans="1:17" ht="18" customHeight="1" x14ac:dyDescent="0.25">
      <c r="A8" s="220"/>
      <c r="N8" s="219"/>
      <c r="O8" s="220"/>
    </row>
    <row r="9" spans="1:17" ht="18" customHeight="1" x14ac:dyDescent="0.25">
      <c r="A9" s="220"/>
      <c r="N9" s="219"/>
      <c r="O9" s="220"/>
    </row>
    <row r="10" spans="1:17" ht="18" customHeight="1" x14ac:dyDescent="0.2">
      <c r="A10" s="222"/>
      <c r="B10" s="223"/>
      <c r="C10" s="223"/>
      <c r="O10" s="222"/>
      <c r="P10" s="223"/>
      <c r="Q10" s="223"/>
    </row>
    <row r="11" spans="1:17" ht="18" customHeight="1" x14ac:dyDescent="0.2">
      <c r="A11" s="222"/>
      <c r="B11" s="223"/>
      <c r="C11" s="223"/>
      <c r="O11" s="222"/>
      <c r="P11" s="223"/>
      <c r="Q11" s="223"/>
    </row>
    <row r="12" spans="1:17" ht="18" customHeight="1" x14ac:dyDescent="0.2">
      <c r="A12" s="222"/>
      <c r="B12" s="223"/>
      <c r="C12" s="223"/>
      <c r="O12" s="222"/>
      <c r="P12" s="223"/>
      <c r="Q12" s="223"/>
    </row>
    <row r="13" spans="1:17" ht="18" customHeight="1" x14ac:dyDescent="0.2">
      <c r="A13" s="222"/>
      <c r="B13" s="223"/>
      <c r="C13" s="223"/>
      <c r="O13" s="222"/>
      <c r="P13" s="223"/>
      <c r="Q13" s="223"/>
    </row>
    <row r="14" spans="1:17" ht="18" customHeight="1" x14ac:dyDescent="0.25">
      <c r="A14" s="220"/>
      <c r="N14" s="219"/>
      <c r="O14" s="220"/>
    </row>
    <row r="15" spans="1:17" ht="18" customHeight="1" x14ac:dyDescent="0.25">
      <c r="A15" s="220"/>
      <c r="N15" s="219"/>
      <c r="O15" s="220"/>
    </row>
    <row r="16" spans="1:17" ht="18" customHeight="1" x14ac:dyDescent="0.25">
      <c r="A16" s="220"/>
      <c r="N16" s="219"/>
      <c r="O16" s="220"/>
    </row>
    <row r="17" spans="1:15" ht="18" customHeight="1" x14ac:dyDescent="0.2">
      <c r="A17" s="224"/>
      <c r="O17" s="224"/>
    </row>
    <row r="18" spans="1:15" ht="18" customHeight="1" x14ac:dyDescent="0.25">
      <c r="A18" s="220"/>
      <c r="M18" s="218"/>
      <c r="N18" s="219"/>
      <c r="O18" s="220"/>
    </row>
  </sheetData>
  <pageMargins left="0.59055118110236227" right="0.39370078740157483" top="0.39370078740157483" bottom="0" header="0" footer="0"/>
  <pageSetup paperSize="9" fitToHeight="0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AB960"/>
  <sheetViews>
    <sheetView zoomScale="70" zoomScaleNormal="70" workbookViewId="0">
      <selection activeCell="J1" sqref="J1:L1"/>
    </sheetView>
  </sheetViews>
  <sheetFormatPr baseColWidth="10" defaultRowHeight="18" customHeight="1" x14ac:dyDescent="0.2"/>
  <cols>
    <col min="1" max="1" width="5.7109375" style="5" customWidth="1"/>
    <col min="2" max="2" width="4.42578125" style="5" customWidth="1"/>
    <col min="3" max="3" width="3.85546875" style="5" customWidth="1"/>
    <col min="4" max="4" width="8.7109375" style="5" customWidth="1"/>
    <col min="5" max="6" width="4.7109375" style="5" customWidth="1"/>
    <col min="7" max="7" width="5.7109375" style="5" customWidth="1"/>
    <col min="8" max="12" width="4.7109375" style="5" customWidth="1"/>
    <col min="13" max="13" width="6.28515625" style="151" customWidth="1"/>
    <col min="14" max="14" width="1.7109375" style="151" customWidth="1"/>
    <col min="15" max="15" width="6.28515625" style="5" customWidth="1"/>
    <col min="16" max="16" width="5.7109375" style="5" customWidth="1"/>
    <col min="17" max="17" width="4.42578125" style="5" customWidth="1"/>
    <col min="18" max="18" width="3.85546875" style="5" customWidth="1"/>
    <col min="19" max="19" width="8.7109375" style="5" customWidth="1"/>
    <col min="20" max="21" width="4.7109375" style="5" customWidth="1"/>
    <col min="22" max="22" width="5.7109375" style="5" customWidth="1"/>
    <col min="23" max="27" width="4.7109375" style="5" customWidth="1"/>
    <col min="28" max="28" width="6.28515625" style="151" customWidth="1"/>
    <col min="29" max="16384" width="11.42578125" style="5"/>
  </cols>
  <sheetData>
    <row r="1" spans="1:28" ht="24" customHeight="1" thickBot="1" x14ac:dyDescent="0.25">
      <c r="A1" s="81"/>
      <c r="B1" s="271" t="s">
        <v>157</v>
      </c>
      <c r="C1" s="271"/>
      <c r="D1" s="271"/>
      <c r="E1" s="271"/>
      <c r="F1" s="271"/>
      <c r="G1" s="271"/>
      <c r="H1" s="271"/>
      <c r="I1" s="271"/>
      <c r="J1" s="268">
        <v>2023</v>
      </c>
      <c r="K1" s="268"/>
      <c r="L1" s="268"/>
      <c r="M1" s="252" t="s">
        <v>89</v>
      </c>
      <c r="N1" s="250"/>
      <c r="O1" s="225">
        <v>2</v>
      </c>
      <c r="P1" s="81"/>
      <c r="Q1" s="267" t="str">
        <f>$B$1</f>
        <v xml:space="preserve">  4 Serien - Liga</v>
      </c>
      <c r="R1" s="267"/>
      <c r="S1" s="267"/>
      <c r="T1" s="267"/>
      <c r="U1" s="267"/>
      <c r="V1" s="267"/>
      <c r="W1" s="267"/>
      <c r="X1" s="267"/>
      <c r="Y1" s="268">
        <f>$J$1</f>
        <v>2023</v>
      </c>
      <c r="Z1" s="268"/>
      <c r="AA1" s="268"/>
      <c r="AB1" s="247" t="s">
        <v>89</v>
      </c>
    </row>
    <row r="2" spans="1:28" ht="18" customHeight="1" thickBot="1" x14ac:dyDescent="0.3">
      <c r="A2" s="82" t="s">
        <v>90</v>
      </c>
      <c r="B2" s="83"/>
      <c r="C2" s="83"/>
      <c r="D2" s="84" t="str">
        <f>M1&amp;O1-1</f>
        <v>A1</v>
      </c>
      <c r="E2" s="84" t="s">
        <v>91</v>
      </c>
      <c r="F2" s="83"/>
      <c r="G2" s="254"/>
      <c r="H2" s="255"/>
      <c r="I2" s="255"/>
      <c r="J2" s="255"/>
      <c r="K2" s="255"/>
      <c r="L2" s="256"/>
      <c r="M2" s="150"/>
      <c r="N2" s="150"/>
      <c r="O2" s="86"/>
      <c r="P2" s="82" t="s">
        <v>90</v>
      </c>
      <c r="Q2" s="83"/>
      <c r="R2" s="83"/>
      <c r="S2" s="84" t="str">
        <f>M1&amp;O1</f>
        <v>A2</v>
      </c>
      <c r="T2" s="84" t="s">
        <v>91</v>
      </c>
      <c r="U2" s="83"/>
      <c r="V2" s="254"/>
      <c r="W2" s="254"/>
      <c r="X2" s="254"/>
      <c r="Y2" s="254"/>
      <c r="Z2" s="254"/>
      <c r="AA2" s="257"/>
      <c r="AB2" s="150"/>
    </row>
    <row r="3" spans="1:28" ht="18" customHeight="1" thickBot="1" x14ac:dyDescent="0.25">
      <c r="A3" s="87" t="s">
        <v>92</v>
      </c>
      <c r="B3" s="88" t="s">
        <v>93</v>
      </c>
      <c r="C3" s="88" t="s">
        <v>23</v>
      </c>
      <c r="D3" s="88" t="s">
        <v>94</v>
      </c>
      <c r="E3" s="88" t="s">
        <v>95</v>
      </c>
      <c r="F3" s="88" t="s">
        <v>96</v>
      </c>
      <c r="G3" s="89" t="s">
        <v>97</v>
      </c>
      <c r="H3" s="263" t="s">
        <v>98</v>
      </c>
      <c r="I3" s="264"/>
      <c r="J3" s="264"/>
      <c r="K3" s="264"/>
      <c r="L3" s="265"/>
      <c r="M3" s="162" t="s">
        <v>138</v>
      </c>
      <c r="N3" s="156"/>
      <c r="O3" s="86"/>
      <c r="P3" s="87" t="s">
        <v>92</v>
      </c>
      <c r="Q3" s="88" t="s">
        <v>93</v>
      </c>
      <c r="R3" s="88" t="s">
        <v>23</v>
      </c>
      <c r="S3" s="88" t="s">
        <v>94</v>
      </c>
      <c r="T3" s="88" t="s">
        <v>95</v>
      </c>
      <c r="U3" s="88" t="s">
        <v>96</v>
      </c>
      <c r="V3" s="89" t="s">
        <v>97</v>
      </c>
      <c r="W3" s="263" t="s">
        <v>98</v>
      </c>
      <c r="X3" s="264"/>
      <c r="Y3" s="264"/>
      <c r="Z3" s="264"/>
      <c r="AA3" s="265"/>
      <c r="AB3" s="162" t="s">
        <v>138</v>
      </c>
    </row>
    <row r="4" spans="1:28" ht="18" customHeight="1" x14ac:dyDescent="0.2">
      <c r="A4" s="167" t="s">
        <v>99</v>
      </c>
      <c r="B4" s="226">
        <f>VLOOKUP($D$2,'Tischplan_16er_1.-5.'!$4:139,2)</f>
        <v>1</v>
      </c>
      <c r="C4" s="226">
        <f>VLOOKUP($D$2,'Tischplan_16er_1.-5.'!$4:139,3)</f>
        <v>1</v>
      </c>
      <c r="D4" s="227" t="s">
        <v>100</v>
      </c>
      <c r="E4" s="227"/>
      <c r="F4" s="228"/>
      <c r="G4" s="229" t="s">
        <v>100</v>
      </c>
      <c r="H4" s="230"/>
      <c r="I4" s="227"/>
      <c r="J4" s="227"/>
      <c r="K4" s="227"/>
      <c r="L4" s="229"/>
      <c r="M4" s="157"/>
      <c r="N4" s="156"/>
      <c r="O4" s="86"/>
      <c r="P4" s="167" t="s">
        <v>99</v>
      </c>
      <c r="Q4" s="226">
        <f>VLOOKUP($S$2,'Tischplan_16er_1.-5.'!$4:139,2)</f>
        <v>2</v>
      </c>
      <c r="R4" s="226">
        <f>VLOOKUP($S$2,'Tischplan_16er_1.-5.'!$4:139,3)</f>
        <v>1</v>
      </c>
      <c r="S4" s="227"/>
      <c r="T4" s="227"/>
      <c r="U4" s="227"/>
      <c r="V4" s="229"/>
      <c r="W4" s="230"/>
      <c r="X4" s="227"/>
      <c r="Y4" s="227"/>
      <c r="Z4" s="227"/>
      <c r="AA4" s="229"/>
      <c r="AB4" s="157"/>
    </row>
    <row r="5" spans="1:28" ht="18" customHeight="1" x14ac:dyDescent="0.2">
      <c r="A5" s="167" t="s">
        <v>101</v>
      </c>
      <c r="B5" s="168">
        <f>VLOOKUP($D$2,'Tischplan_16er_1.-5.'!$4:139,4)</f>
        <v>1</v>
      </c>
      <c r="C5" s="168">
        <f>VLOOKUP($D$2,'Tischplan_16er_1.-5.'!$4:139,5)</f>
        <v>2</v>
      </c>
      <c r="D5" s="169"/>
      <c r="E5" s="169"/>
      <c r="F5" s="170"/>
      <c r="G5" s="171"/>
      <c r="H5" s="172"/>
      <c r="I5" s="169"/>
      <c r="J5" s="169"/>
      <c r="K5" s="169"/>
      <c r="L5" s="171"/>
      <c r="M5" s="157"/>
      <c r="N5" s="156"/>
      <c r="O5" s="86" t="s">
        <v>100</v>
      </c>
      <c r="P5" s="167" t="s">
        <v>101</v>
      </c>
      <c r="Q5" s="168">
        <f>VLOOKUP($S$2,'Tischplan_16er_1.-5.'!$4:139,4)</f>
        <v>2</v>
      </c>
      <c r="R5" s="168">
        <f>VLOOKUP($S$2,'Tischplan_16er_1.-5.'!$4:139,5)</f>
        <v>2</v>
      </c>
      <c r="S5" s="169"/>
      <c r="T5" s="169"/>
      <c r="U5" s="169"/>
      <c r="V5" s="171"/>
      <c r="W5" s="172"/>
      <c r="X5" s="169"/>
      <c r="Y5" s="169"/>
      <c r="Z5" s="169"/>
      <c r="AA5" s="171"/>
      <c r="AB5" s="157"/>
    </row>
    <row r="6" spans="1:28" ht="18" customHeight="1" x14ac:dyDescent="0.2">
      <c r="A6" s="167" t="s">
        <v>139</v>
      </c>
      <c r="B6" s="168">
        <f>VLOOKUP($D$2,'Tischplan_16er_1.-5.'!$4:139,6)</f>
        <v>1</v>
      </c>
      <c r="C6" s="168">
        <f>VLOOKUP($D$2,'Tischplan_16er_1.-5.'!$4:139,7)</f>
        <v>3</v>
      </c>
      <c r="D6" s="169"/>
      <c r="E6" s="169"/>
      <c r="F6" s="170"/>
      <c r="G6" s="171"/>
      <c r="H6" s="172"/>
      <c r="I6" s="169"/>
      <c r="J6" s="169"/>
      <c r="K6" s="169"/>
      <c r="L6" s="171"/>
      <c r="M6" s="157"/>
      <c r="N6" s="156"/>
      <c r="O6" s="86"/>
      <c r="P6" s="167" t="s">
        <v>139</v>
      </c>
      <c r="Q6" s="168">
        <f>VLOOKUP($S$2,'Tischplan_16er_1.-5.'!$4:139,6)</f>
        <v>2</v>
      </c>
      <c r="R6" s="168">
        <f>VLOOKUP($S$2,'Tischplan_16er_1.-5.'!$4:139,7)</f>
        <v>3</v>
      </c>
      <c r="S6" s="169"/>
      <c r="T6" s="169"/>
      <c r="U6" s="169"/>
      <c r="V6" s="171"/>
      <c r="W6" s="172"/>
      <c r="X6" s="169"/>
      <c r="Y6" s="169"/>
      <c r="Z6" s="169"/>
      <c r="AA6" s="171"/>
      <c r="AB6" s="157"/>
    </row>
    <row r="7" spans="1:28" ht="18" customHeight="1" thickBot="1" x14ac:dyDescent="0.25">
      <c r="A7" s="231" t="s">
        <v>149</v>
      </c>
      <c r="B7" s="232">
        <f>VLOOKUP($D$2,'Tischplan_16er_1.-5.'!$4:139,8)</f>
        <v>1</v>
      </c>
      <c r="C7" s="232">
        <f>VLOOKUP($D$2,'Tischplan_16er_1.-5.'!$4:139,9)</f>
        <v>4</v>
      </c>
      <c r="D7" s="233"/>
      <c r="E7" s="233"/>
      <c r="F7" s="100"/>
      <c r="G7" s="101"/>
      <c r="H7" s="234"/>
      <c r="I7" s="233"/>
      <c r="J7" s="233"/>
      <c r="K7" s="233"/>
      <c r="L7" s="235"/>
      <c r="M7" s="157"/>
      <c r="O7" s="86"/>
      <c r="P7" s="231" t="s">
        <v>149</v>
      </c>
      <c r="Q7" s="73">
        <f>VLOOKUP($S$2,'Tischplan_16er_1.-5.'!$4:139,8)</f>
        <v>2</v>
      </c>
      <c r="R7" s="73">
        <f>VLOOKUP($S$2,'Tischplan_16er_1.-5.'!$4:139,9)</f>
        <v>4</v>
      </c>
      <c r="S7" s="99"/>
      <c r="T7" s="99"/>
      <c r="U7" s="99"/>
      <c r="V7" s="101"/>
      <c r="W7" s="102"/>
      <c r="X7" s="99"/>
      <c r="Y7" s="99"/>
      <c r="Z7" s="99"/>
      <c r="AA7" s="101"/>
      <c r="AB7" s="157"/>
    </row>
    <row r="8" spans="1:28" ht="18" customHeight="1" thickBot="1" x14ac:dyDescent="0.25">
      <c r="A8" s="103" t="s">
        <v>106</v>
      </c>
      <c r="B8" s="109"/>
      <c r="C8" s="109"/>
      <c r="D8" s="90"/>
      <c r="E8" s="90"/>
      <c r="F8" s="91"/>
      <c r="G8" s="92" t="s">
        <v>100</v>
      </c>
      <c r="H8" s="87"/>
      <c r="I8" s="90"/>
      <c r="J8" s="90"/>
      <c r="K8" s="90"/>
      <c r="L8" s="92"/>
      <c r="O8" s="86"/>
      <c r="P8" s="103" t="s">
        <v>106</v>
      </c>
      <c r="Q8" s="236"/>
      <c r="R8" s="236"/>
      <c r="S8" s="237"/>
      <c r="T8" s="237"/>
      <c r="U8" s="237"/>
      <c r="V8" s="238"/>
      <c r="W8" s="239"/>
      <c r="X8" s="237"/>
      <c r="Y8" s="237"/>
      <c r="Z8" s="237"/>
      <c r="AA8" s="238"/>
    </row>
    <row r="9" spans="1:28" ht="8.25" customHeight="1" thickBot="1" x14ac:dyDescent="0.25">
      <c r="A9" s="164"/>
      <c r="B9" s="173"/>
      <c r="C9" s="173"/>
      <c r="D9" s="83"/>
      <c r="E9" s="83"/>
      <c r="F9" s="83"/>
      <c r="G9" s="83"/>
      <c r="H9" s="83"/>
      <c r="I9" s="83"/>
      <c r="J9" s="83"/>
      <c r="K9" s="83"/>
      <c r="L9" s="83"/>
      <c r="P9" s="164"/>
      <c r="Q9" s="174"/>
      <c r="R9" s="174"/>
      <c r="S9" s="175"/>
      <c r="T9" s="175"/>
      <c r="U9" s="175"/>
      <c r="V9" s="175"/>
      <c r="W9" s="175"/>
      <c r="X9" s="175"/>
      <c r="Y9" s="175"/>
      <c r="Z9" s="175"/>
      <c r="AA9" s="175"/>
    </row>
    <row r="10" spans="1:28" ht="18" customHeight="1" thickBot="1" x14ac:dyDescent="0.3">
      <c r="A10" s="82" t="s">
        <v>90</v>
      </c>
      <c r="B10" s="83"/>
      <c r="C10" s="83"/>
      <c r="D10" s="84" t="str">
        <f>D2</f>
        <v>A1</v>
      </c>
      <c r="E10" s="84" t="s">
        <v>91</v>
      </c>
      <c r="F10" s="83"/>
      <c r="G10" s="254"/>
      <c r="H10" s="255"/>
      <c r="I10" s="255"/>
      <c r="J10" s="255"/>
      <c r="K10" s="255"/>
      <c r="L10" s="256"/>
      <c r="M10" s="162" t="s">
        <v>138</v>
      </c>
      <c r="N10" s="153"/>
      <c r="O10" s="86"/>
      <c r="P10" s="82" t="s">
        <v>90</v>
      </c>
      <c r="Q10" s="83"/>
      <c r="R10" s="83"/>
      <c r="S10" s="84" t="str">
        <f>S2</f>
        <v>A2</v>
      </c>
      <c r="T10" s="84" t="s">
        <v>91</v>
      </c>
      <c r="U10" s="83"/>
      <c r="V10" s="254"/>
      <c r="W10" s="254"/>
      <c r="X10" s="254"/>
      <c r="Y10" s="254"/>
      <c r="Z10" s="254"/>
      <c r="AA10" s="257"/>
      <c r="AB10" s="162" t="s">
        <v>138</v>
      </c>
    </row>
    <row r="11" spans="1:28" ht="18" customHeight="1" x14ac:dyDescent="0.2">
      <c r="A11" s="70" t="s">
        <v>102</v>
      </c>
      <c r="B11" s="71">
        <f>VLOOKUP($D$2,'Tischplan_16er_1.-5.'!$4:144,10)</f>
        <v>8</v>
      </c>
      <c r="C11" s="71">
        <f>VLOOKUP($D$2,'Tischplan_16er_1.-5.'!$4:144,11)</f>
        <v>2</v>
      </c>
      <c r="D11" s="95"/>
      <c r="E11" s="95"/>
      <c r="F11" s="96"/>
      <c r="G11" s="97" t="s">
        <v>100</v>
      </c>
      <c r="H11" s="98"/>
      <c r="I11" s="95"/>
      <c r="J11" s="95"/>
      <c r="K11" s="95"/>
      <c r="L11" s="97"/>
      <c r="M11" s="157"/>
      <c r="N11" s="153"/>
      <c r="O11" s="94"/>
      <c r="P11" s="70" t="s">
        <v>102</v>
      </c>
      <c r="Q11" s="71">
        <f>VLOOKUP($S$2,'Tischplan_16er_1.-5.'!$4:144,10)</f>
        <v>7</v>
      </c>
      <c r="R11" s="71">
        <f>VLOOKUP($S$2,'Tischplan_16er_1.-5.'!$4:144,11)</f>
        <v>2</v>
      </c>
      <c r="S11" s="95"/>
      <c r="T11" s="95"/>
      <c r="U11" s="95"/>
      <c r="V11" s="97"/>
      <c r="W11" s="98"/>
      <c r="X11" s="95"/>
      <c r="Y11" s="95"/>
      <c r="Z11" s="95"/>
      <c r="AA11" s="97"/>
      <c r="AB11" s="157"/>
    </row>
    <row r="12" spans="1:28" ht="18" customHeight="1" x14ac:dyDescent="0.2">
      <c r="A12" s="167" t="s">
        <v>103</v>
      </c>
      <c r="B12" s="168">
        <f>VLOOKUP($D$2,'Tischplan_16er_1.-5.'!$4:144,12)</f>
        <v>6</v>
      </c>
      <c r="C12" s="168">
        <f>VLOOKUP($D$2,'Tischplan_16er_1.-5.'!$4:144,13)</f>
        <v>1</v>
      </c>
      <c r="D12" s="169"/>
      <c r="E12" s="169"/>
      <c r="F12" s="170"/>
      <c r="G12" s="171"/>
      <c r="H12" s="172"/>
      <c r="I12" s="169"/>
      <c r="J12" s="169"/>
      <c r="K12" s="169"/>
      <c r="L12" s="171"/>
      <c r="M12" s="157"/>
      <c r="N12" s="153"/>
      <c r="O12" s="94"/>
      <c r="P12" s="167" t="s">
        <v>103</v>
      </c>
      <c r="Q12" s="168">
        <f>VLOOKUP($S$2,'Tischplan_16er_1.-5.'!$4:144,12)</f>
        <v>5</v>
      </c>
      <c r="R12" s="168">
        <f>VLOOKUP($S$2,'Tischplan_16er_1.-5.'!$4:144,13)</f>
        <v>1</v>
      </c>
      <c r="S12" s="169"/>
      <c r="T12" s="169"/>
      <c r="U12" s="169"/>
      <c r="V12" s="171"/>
      <c r="W12" s="172"/>
      <c r="X12" s="169"/>
      <c r="Y12" s="169"/>
      <c r="Z12" s="169"/>
      <c r="AA12" s="171"/>
      <c r="AB12" s="157"/>
    </row>
    <row r="13" spans="1:28" ht="18" customHeight="1" x14ac:dyDescent="0.2">
      <c r="A13" s="167" t="s">
        <v>140</v>
      </c>
      <c r="B13" s="168">
        <f>VLOOKUP($D$2,'Tischplan_16er_1.-5.'!$4:144,14)</f>
        <v>7</v>
      </c>
      <c r="C13" s="168">
        <f>VLOOKUP($D$2,'Tischplan_16er_1.-5.'!$4:144,15)</f>
        <v>4</v>
      </c>
      <c r="D13" s="169"/>
      <c r="E13" s="169"/>
      <c r="F13" s="170"/>
      <c r="G13" s="171"/>
      <c r="H13" s="172"/>
      <c r="I13" s="169"/>
      <c r="J13" s="169"/>
      <c r="K13" s="169"/>
      <c r="L13" s="171"/>
      <c r="M13" s="157"/>
      <c r="O13" s="94"/>
      <c r="P13" s="167" t="s">
        <v>140</v>
      </c>
      <c r="Q13" s="168">
        <f>VLOOKUP($S$2,'Tischplan_16er_1.-5.'!$4:144,14)</f>
        <v>8</v>
      </c>
      <c r="R13" s="168">
        <f>VLOOKUP($S$2,'Tischplan_16er_1.-5.'!$4:144,15)</f>
        <v>4</v>
      </c>
      <c r="S13" s="169"/>
      <c r="T13" s="169"/>
      <c r="U13" s="169"/>
      <c r="V13" s="171"/>
      <c r="W13" s="172"/>
      <c r="X13" s="169"/>
      <c r="Y13" s="169"/>
      <c r="Z13" s="169"/>
      <c r="AA13" s="171"/>
      <c r="AB13" s="157"/>
    </row>
    <row r="14" spans="1:28" ht="18" customHeight="1" thickBot="1" x14ac:dyDescent="0.25">
      <c r="A14" s="240" t="s">
        <v>150</v>
      </c>
      <c r="B14" s="73">
        <f>VLOOKUP($D$2,'Tischplan_16er_1.-5.'!$4:144,16)</f>
        <v>5</v>
      </c>
      <c r="C14" s="73">
        <f>VLOOKUP($D$2,'Tischplan_16er_1.-5.'!$4:144,17)</f>
        <v>3</v>
      </c>
      <c r="D14" s="99"/>
      <c r="E14" s="99"/>
      <c r="F14" s="100"/>
      <c r="G14" s="101"/>
      <c r="H14" s="102"/>
      <c r="I14" s="99"/>
      <c r="J14" s="99"/>
      <c r="K14" s="99"/>
      <c r="L14" s="101"/>
      <c r="M14" s="157"/>
      <c r="O14" s="94"/>
      <c r="P14" s="240" t="s">
        <v>150</v>
      </c>
      <c r="Q14" s="73">
        <f>VLOOKUP($S$2,'Tischplan_16er_1.-5.'!$4:144,16)</f>
        <v>6</v>
      </c>
      <c r="R14" s="73">
        <f>VLOOKUP($S$2,'Tischplan_16er_1.-5.'!$4:144,17)</f>
        <v>3</v>
      </c>
      <c r="S14" s="99"/>
      <c r="T14" s="99"/>
      <c r="U14" s="99"/>
      <c r="V14" s="101"/>
      <c r="W14" s="102"/>
      <c r="X14" s="99"/>
      <c r="Y14" s="99"/>
      <c r="Z14" s="99"/>
      <c r="AA14" s="101"/>
      <c r="AB14" s="157"/>
    </row>
    <row r="15" spans="1:28" ht="18" customHeight="1" thickBot="1" x14ac:dyDescent="0.25">
      <c r="A15" s="103" t="s">
        <v>107</v>
      </c>
      <c r="B15" s="236"/>
      <c r="C15" s="236"/>
      <c r="D15" s="237"/>
      <c r="E15" s="237"/>
      <c r="F15" s="242"/>
      <c r="G15" s="238"/>
      <c r="H15" s="239"/>
      <c r="I15" s="237"/>
      <c r="J15" s="237"/>
      <c r="K15" s="237"/>
      <c r="L15" s="238"/>
      <c r="O15" s="86"/>
      <c r="P15" s="103" t="s">
        <v>107</v>
      </c>
      <c r="Q15" s="236"/>
      <c r="R15" s="236"/>
      <c r="S15" s="237"/>
      <c r="T15" s="237"/>
      <c r="U15" s="237"/>
      <c r="V15" s="238"/>
      <c r="W15" s="239"/>
      <c r="X15" s="237"/>
      <c r="Y15" s="237"/>
      <c r="Z15" s="237"/>
      <c r="AA15" s="238"/>
    </row>
    <row r="16" spans="1:28" ht="18" customHeight="1" thickBot="1" x14ac:dyDescent="0.25">
      <c r="A16" s="266" t="s">
        <v>108</v>
      </c>
      <c r="B16" s="255"/>
      <c r="C16" s="259"/>
      <c r="D16" s="90" t="s">
        <v>100</v>
      </c>
      <c r="E16" s="90"/>
      <c r="F16" s="91"/>
      <c r="G16" s="92" t="s">
        <v>100</v>
      </c>
      <c r="H16" s="87"/>
      <c r="I16" s="90"/>
      <c r="J16" s="90"/>
      <c r="K16" s="90"/>
      <c r="L16" s="92"/>
      <c r="O16" s="86"/>
      <c r="P16" s="266" t="s">
        <v>108</v>
      </c>
      <c r="Q16" s="255"/>
      <c r="R16" s="259"/>
      <c r="S16" s="90" t="s">
        <v>100</v>
      </c>
      <c r="T16" s="90"/>
      <c r="U16" s="91"/>
      <c r="V16" s="92" t="s">
        <v>100</v>
      </c>
      <c r="W16" s="87"/>
      <c r="X16" s="90"/>
      <c r="Y16" s="90"/>
      <c r="Z16" s="90"/>
      <c r="AA16" s="92"/>
    </row>
    <row r="17" spans="1:28" ht="8.25" customHeight="1" x14ac:dyDescent="0.2">
      <c r="A17" s="7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248"/>
      <c r="O17" s="76"/>
      <c r="P17" s="74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248"/>
    </row>
    <row r="18" spans="1:28" ht="8.25" customHeight="1" thickBot="1" x14ac:dyDescent="0.25">
      <c r="A18" s="177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78"/>
      <c r="O18" s="79"/>
      <c r="P18" s="177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78"/>
    </row>
    <row r="19" spans="1:28" ht="18" customHeight="1" thickBot="1" x14ac:dyDescent="0.3">
      <c r="A19" s="82" t="s">
        <v>90</v>
      </c>
      <c r="B19" s="83"/>
      <c r="C19" s="83"/>
      <c r="D19" s="84" t="str">
        <f>D2</f>
        <v>A1</v>
      </c>
      <c r="E19" s="84" t="s">
        <v>91</v>
      </c>
      <c r="F19" s="83"/>
      <c r="G19" s="254"/>
      <c r="H19" s="255"/>
      <c r="I19" s="255"/>
      <c r="J19" s="255"/>
      <c r="K19" s="255"/>
      <c r="L19" s="256"/>
      <c r="M19" s="162" t="s">
        <v>138</v>
      </c>
      <c r="O19" s="86"/>
      <c r="P19" s="82" t="s">
        <v>90</v>
      </c>
      <c r="Q19" s="83"/>
      <c r="R19" s="83"/>
      <c r="S19" s="84" t="str">
        <f>S2</f>
        <v>A2</v>
      </c>
      <c r="T19" s="84" t="s">
        <v>91</v>
      </c>
      <c r="U19" s="83"/>
      <c r="V19" s="254"/>
      <c r="W19" s="254"/>
      <c r="X19" s="254"/>
      <c r="Y19" s="254"/>
      <c r="Z19" s="254"/>
      <c r="AA19" s="257"/>
      <c r="AB19" s="162" t="s">
        <v>138</v>
      </c>
    </row>
    <row r="20" spans="1:28" ht="18" customHeight="1" x14ac:dyDescent="0.2">
      <c r="A20" s="70" t="s">
        <v>104</v>
      </c>
      <c r="B20" s="71">
        <f>VLOOKUP($D$2,'Tischplan_16er_1.-5.'!$4:149,18)</f>
        <v>15</v>
      </c>
      <c r="C20" s="71">
        <f>VLOOKUP($D$2,'Tischplan_16er_1.-5.'!$4:149,19)</f>
        <v>4</v>
      </c>
      <c r="D20" s="95"/>
      <c r="E20" s="95"/>
      <c r="F20" s="96"/>
      <c r="G20" s="97"/>
      <c r="H20" s="98"/>
      <c r="I20" s="95"/>
      <c r="J20" s="95"/>
      <c r="K20" s="95"/>
      <c r="L20" s="97"/>
      <c r="M20" s="157"/>
      <c r="O20" s="86"/>
      <c r="P20" s="70" t="s">
        <v>104</v>
      </c>
      <c r="Q20" s="71">
        <f>VLOOKUP($S$2,'Tischplan_16er_1.-5.'!$4:149,18)</f>
        <v>16</v>
      </c>
      <c r="R20" s="71">
        <f>VLOOKUP($S$2,'Tischplan_16er_1.-5.'!$4:149,19)</f>
        <v>4</v>
      </c>
      <c r="S20" s="95"/>
      <c r="T20" s="95"/>
      <c r="U20" s="95"/>
      <c r="V20" s="97"/>
      <c r="W20" s="98"/>
      <c r="X20" s="95"/>
      <c r="Y20" s="95"/>
      <c r="Z20" s="95"/>
      <c r="AA20" s="97"/>
      <c r="AB20" s="157"/>
    </row>
    <row r="21" spans="1:28" ht="18" customHeight="1" x14ac:dyDescent="0.2">
      <c r="A21" s="167" t="s">
        <v>105</v>
      </c>
      <c r="B21" s="168">
        <f>VLOOKUP($D$2,'Tischplan_16er_1.-5.'!$4:149,20)</f>
        <v>16</v>
      </c>
      <c r="C21" s="168">
        <f>VLOOKUP($D$2,'Tischplan_16er_1.-5.'!$4:149,21)</f>
        <v>3</v>
      </c>
      <c r="D21" s="169"/>
      <c r="E21" s="169"/>
      <c r="F21" s="170"/>
      <c r="G21" s="171"/>
      <c r="H21" s="172"/>
      <c r="I21" s="169"/>
      <c r="J21" s="169"/>
      <c r="K21" s="169"/>
      <c r="L21" s="171"/>
      <c r="M21" s="157"/>
      <c r="O21" s="86"/>
      <c r="P21" s="167" t="s">
        <v>105</v>
      </c>
      <c r="Q21" s="168">
        <f>VLOOKUP($S$2,'Tischplan_16er_1.-5.'!$4:149,20)</f>
        <v>15</v>
      </c>
      <c r="R21" s="168">
        <f>VLOOKUP($S$2,'Tischplan_16er_1.-5.'!$4:149,21)</f>
        <v>3</v>
      </c>
      <c r="S21" s="169"/>
      <c r="T21" s="169"/>
      <c r="U21" s="169"/>
      <c r="V21" s="171"/>
      <c r="W21" s="172"/>
      <c r="X21" s="169"/>
      <c r="Y21" s="169"/>
      <c r="Z21" s="169"/>
      <c r="AA21" s="171"/>
      <c r="AB21" s="157"/>
    </row>
    <row r="22" spans="1:28" ht="18" customHeight="1" x14ac:dyDescent="0.2">
      <c r="A22" s="167" t="s">
        <v>141</v>
      </c>
      <c r="B22" s="168">
        <f>VLOOKUP($D$2,'Tischplan_16er_1.-5.'!$4:149,22)</f>
        <v>14</v>
      </c>
      <c r="C22" s="168">
        <f>VLOOKUP($D$2,'Tischplan_16er_1.-5.'!$4:149,23)</f>
        <v>2</v>
      </c>
      <c r="D22" s="169"/>
      <c r="E22" s="169"/>
      <c r="F22" s="170"/>
      <c r="G22" s="171"/>
      <c r="H22" s="172"/>
      <c r="I22" s="169"/>
      <c r="J22" s="169"/>
      <c r="K22" s="169"/>
      <c r="L22" s="171"/>
      <c r="M22" s="157"/>
      <c r="O22" s="86"/>
      <c r="P22" s="167" t="s">
        <v>141</v>
      </c>
      <c r="Q22" s="168">
        <f>VLOOKUP($S$2,'Tischplan_16er_1.-5.'!$4:149,22)</f>
        <v>13</v>
      </c>
      <c r="R22" s="168">
        <f>VLOOKUP($S$2,'Tischplan_16er_1.-5.'!$4:149,23)</f>
        <v>2</v>
      </c>
      <c r="S22" s="169"/>
      <c r="T22" s="169"/>
      <c r="U22" s="169"/>
      <c r="V22" s="171"/>
      <c r="W22" s="172"/>
      <c r="X22" s="169"/>
      <c r="Y22" s="169"/>
      <c r="Z22" s="169"/>
      <c r="AA22" s="171"/>
      <c r="AB22" s="157"/>
    </row>
    <row r="23" spans="1:28" ht="18" customHeight="1" thickBot="1" x14ac:dyDescent="0.25">
      <c r="A23" s="240" t="s">
        <v>151</v>
      </c>
      <c r="B23" s="73">
        <f>VLOOKUP($D$2,'Tischplan_16er_1.-5.'!$4:149,24)</f>
        <v>13</v>
      </c>
      <c r="C23" s="73">
        <f>VLOOKUP($D$2,'Tischplan_16er_1.-5.'!$4:149,25)</f>
        <v>1</v>
      </c>
      <c r="D23" s="99"/>
      <c r="E23" s="99"/>
      <c r="F23" s="99"/>
      <c r="G23" s="101"/>
      <c r="H23" s="102"/>
      <c r="I23" s="99"/>
      <c r="J23" s="99"/>
      <c r="K23" s="99"/>
      <c r="L23" s="101"/>
      <c r="M23" s="157"/>
      <c r="O23" s="86"/>
      <c r="P23" s="240" t="s">
        <v>151</v>
      </c>
      <c r="Q23" s="73">
        <f>VLOOKUP($S$2,'Tischplan_16er_1.-5.'!$4:149,24)</f>
        <v>14</v>
      </c>
      <c r="R23" s="73">
        <f>VLOOKUP($S$2,'Tischplan_16er_1.-5.'!$4:149,25)</f>
        <v>1</v>
      </c>
      <c r="S23" s="99"/>
      <c r="T23" s="99"/>
      <c r="U23" s="99"/>
      <c r="V23" s="101"/>
      <c r="W23" s="102"/>
      <c r="X23" s="99"/>
      <c r="Y23" s="99"/>
      <c r="Z23" s="99"/>
      <c r="AA23" s="101"/>
      <c r="AB23" s="157"/>
    </row>
    <row r="24" spans="1:28" ht="18" customHeight="1" thickBot="1" x14ac:dyDescent="0.25">
      <c r="A24" s="103" t="s">
        <v>109</v>
      </c>
      <c r="B24" s="236"/>
      <c r="C24" s="236"/>
      <c r="D24" s="237"/>
      <c r="E24" s="237"/>
      <c r="F24" s="237"/>
      <c r="G24" s="238"/>
      <c r="H24" s="239"/>
      <c r="I24" s="237"/>
      <c r="J24" s="237"/>
      <c r="K24" s="237"/>
      <c r="L24" s="238"/>
      <c r="N24" s="150"/>
      <c r="O24" s="86"/>
      <c r="P24" s="103" t="s">
        <v>109</v>
      </c>
      <c r="Q24" s="236"/>
      <c r="R24" s="236"/>
      <c r="S24" s="237"/>
      <c r="T24" s="237"/>
      <c r="U24" s="237"/>
      <c r="V24" s="238"/>
      <c r="W24" s="239"/>
      <c r="X24" s="237"/>
      <c r="Y24" s="237"/>
      <c r="Z24" s="237"/>
      <c r="AA24" s="238"/>
    </row>
    <row r="25" spans="1:28" ht="18" customHeight="1" thickBot="1" x14ac:dyDescent="0.25">
      <c r="A25" s="266" t="s">
        <v>115</v>
      </c>
      <c r="B25" s="255"/>
      <c r="C25" s="259"/>
      <c r="D25" s="90" t="s">
        <v>100</v>
      </c>
      <c r="E25" s="90"/>
      <c r="F25" s="91"/>
      <c r="G25" s="92" t="s">
        <v>100</v>
      </c>
      <c r="H25" s="87"/>
      <c r="I25" s="90"/>
      <c r="J25" s="90"/>
      <c r="K25" s="90"/>
      <c r="L25" s="92"/>
      <c r="O25" s="86"/>
      <c r="P25" s="266" t="s">
        <v>115</v>
      </c>
      <c r="Q25" s="255"/>
      <c r="R25" s="259"/>
      <c r="S25" s="90" t="s">
        <v>100</v>
      </c>
      <c r="T25" s="90"/>
      <c r="U25" s="91"/>
      <c r="V25" s="92" t="s">
        <v>100</v>
      </c>
      <c r="W25" s="87"/>
      <c r="X25" s="90"/>
      <c r="Y25" s="90"/>
      <c r="Z25" s="90"/>
      <c r="AA25" s="92"/>
    </row>
    <row r="26" spans="1:28" ht="8.25" customHeight="1" thickBot="1" x14ac:dyDescent="0.25">
      <c r="A26" s="16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P26" s="164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</row>
    <row r="27" spans="1:28" ht="18" customHeight="1" thickBot="1" x14ac:dyDescent="0.3">
      <c r="A27" s="82" t="s">
        <v>90</v>
      </c>
      <c r="B27" s="83"/>
      <c r="C27" s="83"/>
      <c r="D27" s="84" t="str">
        <f>D2</f>
        <v>A1</v>
      </c>
      <c r="E27" s="84" t="s">
        <v>91</v>
      </c>
      <c r="F27" s="83"/>
      <c r="G27" s="254"/>
      <c r="H27" s="255"/>
      <c r="I27" s="255"/>
      <c r="J27" s="255"/>
      <c r="K27" s="255"/>
      <c r="L27" s="256"/>
      <c r="M27" s="162" t="s">
        <v>138</v>
      </c>
      <c r="O27" s="86"/>
      <c r="P27" s="82" t="s">
        <v>90</v>
      </c>
      <c r="Q27" s="83"/>
      <c r="R27" s="83"/>
      <c r="S27" s="84" t="str">
        <f>S2</f>
        <v>A2</v>
      </c>
      <c r="T27" s="84" t="s">
        <v>91</v>
      </c>
      <c r="U27" s="83"/>
      <c r="V27" s="254"/>
      <c r="W27" s="254"/>
      <c r="X27" s="254"/>
      <c r="Y27" s="254"/>
      <c r="Z27" s="254"/>
      <c r="AA27" s="257"/>
      <c r="AB27" s="162" t="s">
        <v>138</v>
      </c>
    </row>
    <row r="28" spans="1:28" ht="18" customHeight="1" x14ac:dyDescent="0.2">
      <c r="A28" s="70" t="s">
        <v>110</v>
      </c>
      <c r="B28" s="71">
        <f>VLOOKUP($D$2,'Tischplan_16er_1.-5.'!$4:156,26)</f>
        <v>10</v>
      </c>
      <c r="C28" s="71">
        <f>VLOOKUP($D$2,'Tischplan_16er_1.-5.'!$4:156,27)</f>
        <v>3</v>
      </c>
      <c r="D28" s="95"/>
      <c r="E28" s="95"/>
      <c r="F28" s="95"/>
      <c r="G28" s="97"/>
      <c r="H28" s="98"/>
      <c r="I28" s="95"/>
      <c r="J28" s="95"/>
      <c r="K28" s="95"/>
      <c r="L28" s="97"/>
      <c r="M28" s="157"/>
      <c r="O28" s="86"/>
      <c r="P28" s="70" t="s">
        <v>110</v>
      </c>
      <c r="Q28" s="71">
        <f>VLOOKUP($S$2,'Tischplan_16er_1.-5.'!$4:156,26)</f>
        <v>9</v>
      </c>
      <c r="R28" s="71">
        <f>VLOOKUP($S$2,'Tischplan_16er_1.-5.'!$4:156,27)</f>
        <v>3</v>
      </c>
      <c r="S28" s="95"/>
      <c r="T28" s="95"/>
      <c r="U28" s="95"/>
      <c r="V28" s="97"/>
      <c r="W28" s="98"/>
      <c r="X28" s="95"/>
      <c r="Y28" s="95"/>
      <c r="Z28" s="95"/>
      <c r="AA28" s="97"/>
      <c r="AB28" s="157"/>
    </row>
    <row r="29" spans="1:28" ht="18" customHeight="1" x14ac:dyDescent="0.2">
      <c r="A29" s="167" t="s">
        <v>111</v>
      </c>
      <c r="B29" s="168">
        <f>VLOOKUP($D$2,'Tischplan_16er_1.-5.'!$4:156,28)</f>
        <v>11</v>
      </c>
      <c r="C29" s="168">
        <f>VLOOKUP($D$2,'Tischplan_16er_1.-5.'!$4:156,29)</f>
        <v>4</v>
      </c>
      <c r="D29" s="169"/>
      <c r="E29" s="169"/>
      <c r="F29" s="169"/>
      <c r="G29" s="171"/>
      <c r="H29" s="172"/>
      <c r="I29" s="169"/>
      <c r="J29" s="169"/>
      <c r="K29" s="169"/>
      <c r="L29" s="171"/>
      <c r="M29" s="157"/>
      <c r="O29" s="86"/>
      <c r="P29" s="167" t="s">
        <v>111</v>
      </c>
      <c r="Q29" s="168">
        <f>VLOOKUP($S$2,'Tischplan_16er_1.-5.'!$4:156,28)</f>
        <v>12</v>
      </c>
      <c r="R29" s="168">
        <f>VLOOKUP($S$2,'Tischplan_16er_1.-5.'!$4:156,29)</f>
        <v>4</v>
      </c>
      <c r="S29" s="169"/>
      <c r="T29" s="169"/>
      <c r="U29" s="169"/>
      <c r="V29" s="171"/>
      <c r="W29" s="172"/>
      <c r="X29" s="169"/>
      <c r="Y29" s="169"/>
      <c r="Z29" s="169"/>
      <c r="AA29" s="171"/>
      <c r="AB29" s="157"/>
    </row>
    <row r="30" spans="1:28" ht="18" customHeight="1" x14ac:dyDescent="0.2">
      <c r="A30" s="167" t="s">
        <v>142</v>
      </c>
      <c r="B30" s="168">
        <f>VLOOKUP($D$2,'Tischplan_16er_1.-5.'!$4:156,30)</f>
        <v>12</v>
      </c>
      <c r="C30" s="168">
        <f>VLOOKUP($D$2,'Tischplan_16er_1.-5.'!$4:156,31)</f>
        <v>1</v>
      </c>
      <c r="D30" s="169"/>
      <c r="E30" s="169"/>
      <c r="F30" s="169"/>
      <c r="G30" s="171"/>
      <c r="H30" s="172"/>
      <c r="I30" s="169"/>
      <c r="J30" s="169"/>
      <c r="K30" s="169"/>
      <c r="L30" s="171"/>
      <c r="M30" s="157"/>
      <c r="N30" s="152"/>
      <c r="O30" s="86"/>
      <c r="P30" s="167" t="s">
        <v>142</v>
      </c>
      <c r="Q30" s="168">
        <f>VLOOKUP($S$2,'Tischplan_16er_1.-5.'!$4:156,30)</f>
        <v>11</v>
      </c>
      <c r="R30" s="168">
        <f>VLOOKUP($S$2,'Tischplan_16er_1.-5.'!$4:156,31)</f>
        <v>1</v>
      </c>
      <c r="S30" s="169"/>
      <c r="T30" s="169"/>
      <c r="U30" s="169"/>
      <c r="V30" s="171"/>
      <c r="W30" s="172"/>
      <c r="X30" s="169"/>
      <c r="Y30" s="169"/>
      <c r="Z30" s="169"/>
      <c r="AA30" s="171"/>
      <c r="AB30" s="157"/>
    </row>
    <row r="31" spans="1:28" ht="18" customHeight="1" thickBot="1" x14ac:dyDescent="0.25">
      <c r="A31" s="240" t="s">
        <v>152</v>
      </c>
      <c r="B31" s="73">
        <f>VLOOKUP($D$2,'Tischplan_16er_1.-5.'!$4:156,32)</f>
        <v>9</v>
      </c>
      <c r="C31" s="73">
        <f>VLOOKUP($D$2,'Tischplan_16er_1.-5.'!$4:156,33)</f>
        <v>2</v>
      </c>
      <c r="D31" s="99"/>
      <c r="E31" s="99"/>
      <c r="F31" s="100"/>
      <c r="G31" s="101"/>
      <c r="H31" s="102"/>
      <c r="I31" s="99"/>
      <c r="J31" s="99"/>
      <c r="K31" s="99"/>
      <c r="L31" s="101"/>
      <c r="M31" s="157"/>
      <c r="N31" s="152"/>
      <c r="O31" s="86"/>
      <c r="P31" s="240" t="s">
        <v>152</v>
      </c>
      <c r="Q31" s="73">
        <f>VLOOKUP($S$2,'Tischplan_16er_1.-5.'!$4:156,32)</f>
        <v>10</v>
      </c>
      <c r="R31" s="73">
        <f>VLOOKUP($S$2,'Tischplan_16er_1.-5.'!$4:156,33)</f>
        <v>2</v>
      </c>
      <c r="S31" s="99"/>
      <c r="T31" s="99"/>
      <c r="U31" s="99"/>
      <c r="V31" s="101"/>
      <c r="W31" s="102"/>
      <c r="X31" s="99"/>
      <c r="Y31" s="99"/>
      <c r="Z31" s="99"/>
      <c r="AA31" s="101"/>
      <c r="AB31" s="157"/>
    </row>
    <row r="32" spans="1:28" ht="18" customHeight="1" thickBot="1" x14ac:dyDescent="0.25">
      <c r="A32" s="103" t="s">
        <v>116</v>
      </c>
      <c r="B32" s="236"/>
      <c r="C32" s="236"/>
      <c r="D32" s="237"/>
      <c r="E32" s="237"/>
      <c r="F32" s="242"/>
      <c r="G32" s="238"/>
      <c r="H32" s="239"/>
      <c r="I32" s="237"/>
      <c r="J32" s="237"/>
      <c r="K32" s="237"/>
      <c r="L32" s="238"/>
      <c r="N32" s="150"/>
      <c r="O32" s="86"/>
      <c r="P32" s="103" t="s">
        <v>116</v>
      </c>
      <c r="Q32" s="236"/>
      <c r="R32" s="236"/>
      <c r="S32" s="237"/>
      <c r="T32" s="237"/>
      <c r="U32" s="237"/>
      <c r="V32" s="238"/>
      <c r="W32" s="239"/>
      <c r="X32" s="237"/>
      <c r="Y32" s="237"/>
      <c r="Z32" s="237"/>
      <c r="AA32" s="238"/>
    </row>
    <row r="33" spans="1:28" ht="18" customHeight="1" thickBot="1" x14ac:dyDescent="0.25">
      <c r="A33" s="266" t="s">
        <v>143</v>
      </c>
      <c r="B33" s="255"/>
      <c r="C33" s="259"/>
      <c r="D33" s="90" t="s">
        <v>100</v>
      </c>
      <c r="E33" s="90"/>
      <c r="F33" s="91"/>
      <c r="G33" s="92" t="s">
        <v>100</v>
      </c>
      <c r="H33" s="87"/>
      <c r="I33" s="90"/>
      <c r="J33" s="90"/>
      <c r="K33" s="90"/>
      <c r="L33" s="92"/>
      <c r="N33" s="150"/>
      <c r="O33" s="86"/>
      <c r="P33" s="266" t="s">
        <v>143</v>
      </c>
      <c r="Q33" s="255"/>
      <c r="R33" s="259"/>
      <c r="S33" s="90" t="s">
        <v>100</v>
      </c>
      <c r="T33" s="90"/>
      <c r="U33" s="91"/>
      <c r="V33" s="92" t="s">
        <v>100</v>
      </c>
      <c r="W33" s="87"/>
      <c r="X33" s="90"/>
      <c r="Y33" s="90"/>
      <c r="Z33" s="90"/>
      <c r="AA33" s="92"/>
    </row>
    <row r="34" spans="1:28" ht="21" customHeight="1" x14ac:dyDescent="0.2">
      <c r="A34" s="179"/>
      <c r="B34" s="270"/>
      <c r="C34" s="270"/>
      <c r="D34" s="270"/>
      <c r="E34" s="270"/>
      <c r="F34" s="270"/>
      <c r="G34" s="270"/>
      <c r="H34" s="270"/>
      <c r="I34" s="270"/>
      <c r="J34" s="269"/>
      <c r="K34" s="269"/>
      <c r="L34" s="269"/>
      <c r="M34" s="249"/>
      <c r="O34" s="225"/>
      <c r="P34" s="179"/>
      <c r="Q34" s="270"/>
      <c r="R34" s="270"/>
      <c r="S34" s="270"/>
      <c r="T34" s="270"/>
      <c r="U34" s="270"/>
      <c r="V34" s="270"/>
      <c r="W34" s="270"/>
      <c r="X34" s="270"/>
      <c r="Y34" s="269"/>
      <c r="Z34" s="269"/>
      <c r="AA34" s="269"/>
      <c r="AB34" s="249"/>
    </row>
    <row r="35" spans="1:28" ht="24" customHeight="1" thickBot="1" x14ac:dyDescent="0.25">
      <c r="A35" s="81"/>
      <c r="B35" s="267" t="str">
        <f>$B$1</f>
        <v xml:space="preserve">  4 Serien - Liga</v>
      </c>
      <c r="C35" s="267"/>
      <c r="D35" s="267"/>
      <c r="E35" s="267"/>
      <c r="F35" s="267"/>
      <c r="G35" s="267"/>
      <c r="H35" s="267"/>
      <c r="I35" s="267"/>
      <c r="J35" s="268">
        <f>$J$1</f>
        <v>2023</v>
      </c>
      <c r="K35" s="268"/>
      <c r="L35" s="268"/>
      <c r="M35" s="249" t="str">
        <f>M1</f>
        <v>A</v>
      </c>
      <c r="O35" s="225">
        <f>O1+2</f>
        <v>4</v>
      </c>
      <c r="P35" s="81"/>
      <c r="Q35" s="267" t="str">
        <f>$B$1</f>
        <v xml:space="preserve">  4 Serien - Liga</v>
      </c>
      <c r="R35" s="267"/>
      <c r="S35" s="267"/>
      <c r="T35" s="267"/>
      <c r="U35" s="267"/>
      <c r="V35" s="267"/>
      <c r="W35" s="267"/>
      <c r="X35" s="267"/>
      <c r="Y35" s="268">
        <f>$J$1</f>
        <v>2023</v>
      </c>
      <c r="Z35" s="268"/>
      <c r="AA35" s="268"/>
      <c r="AB35" s="249" t="str">
        <f>AB1</f>
        <v>A</v>
      </c>
    </row>
    <row r="36" spans="1:28" ht="18" customHeight="1" thickBot="1" x14ac:dyDescent="0.3">
      <c r="A36" s="82" t="s">
        <v>90</v>
      </c>
      <c r="B36" s="83"/>
      <c r="C36" s="83"/>
      <c r="D36" s="84" t="str">
        <f>M35&amp;O35-1</f>
        <v>A3</v>
      </c>
      <c r="E36" s="84" t="s">
        <v>91</v>
      </c>
      <c r="F36" s="83"/>
      <c r="G36" s="254"/>
      <c r="H36" s="255"/>
      <c r="I36" s="255"/>
      <c r="J36" s="255"/>
      <c r="K36" s="255"/>
      <c r="L36" s="256"/>
      <c r="M36" s="150"/>
      <c r="O36" s="86"/>
      <c r="P36" s="82" t="s">
        <v>90</v>
      </c>
      <c r="Q36" s="83"/>
      <c r="R36" s="83"/>
      <c r="S36" s="84" t="str">
        <f>M35&amp;O35</f>
        <v>A4</v>
      </c>
      <c r="T36" s="84" t="s">
        <v>91</v>
      </c>
      <c r="U36" s="83"/>
      <c r="V36" s="254"/>
      <c r="W36" s="254"/>
      <c r="X36" s="254"/>
      <c r="Y36" s="254"/>
      <c r="Z36" s="254"/>
      <c r="AA36" s="257"/>
      <c r="AB36" s="150"/>
    </row>
    <row r="37" spans="1:28" ht="18" customHeight="1" thickBot="1" x14ac:dyDescent="0.25">
      <c r="A37" s="87" t="s">
        <v>92</v>
      </c>
      <c r="B37" s="88" t="s">
        <v>93</v>
      </c>
      <c r="C37" s="88" t="s">
        <v>23</v>
      </c>
      <c r="D37" s="88" t="s">
        <v>94</v>
      </c>
      <c r="E37" s="88" t="s">
        <v>95</v>
      </c>
      <c r="F37" s="88" t="s">
        <v>96</v>
      </c>
      <c r="G37" s="89" t="s">
        <v>97</v>
      </c>
      <c r="H37" s="263" t="s">
        <v>98</v>
      </c>
      <c r="I37" s="264"/>
      <c r="J37" s="264"/>
      <c r="K37" s="264"/>
      <c r="L37" s="265"/>
      <c r="M37" s="162" t="s">
        <v>138</v>
      </c>
      <c r="O37" s="86"/>
      <c r="P37" s="87" t="s">
        <v>92</v>
      </c>
      <c r="Q37" s="88" t="s">
        <v>93</v>
      </c>
      <c r="R37" s="88" t="s">
        <v>23</v>
      </c>
      <c r="S37" s="88" t="s">
        <v>94</v>
      </c>
      <c r="T37" s="88" t="s">
        <v>95</v>
      </c>
      <c r="U37" s="88" t="s">
        <v>96</v>
      </c>
      <c r="V37" s="89" t="s">
        <v>97</v>
      </c>
      <c r="W37" s="263" t="s">
        <v>98</v>
      </c>
      <c r="X37" s="264"/>
      <c r="Y37" s="264"/>
      <c r="Z37" s="264"/>
      <c r="AA37" s="265"/>
      <c r="AB37" s="162" t="s">
        <v>138</v>
      </c>
    </row>
    <row r="38" spans="1:28" ht="18" customHeight="1" x14ac:dyDescent="0.2">
      <c r="A38" s="167" t="s">
        <v>99</v>
      </c>
      <c r="B38" s="226">
        <f>VLOOKUP($D$2,'Tischplan_16er_1.-5.'!$4:170,2)</f>
        <v>1</v>
      </c>
      <c r="C38" s="226">
        <f>VLOOKUP($D$2,'Tischplan_16er_1.-5.'!$4:170,3)</f>
        <v>1</v>
      </c>
      <c r="D38" s="227" t="s">
        <v>100</v>
      </c>
      <c r="E38" s="227"/>
      <c r="F38" s="228"/>
      <c r="G38" s="229" t="s">
        <v>100</v>
      </c>
      <c r="H38" s="230"/>
      <c r="I38" s="227"/>
      <c r="J38" s="227"/>
      <c r="K38" s="227"/>
      <c r="L38" s="229"/>
      <c r="M38" s="157"/>
      <c r="O38" s="86"/>
      <c r="P38" s="167" t="s">
        <v>99</v>
      </c>
      <c r="Q38" s="226">
        <f>VLOOKUP($S$2,'Tischplan_16er_1.-5.'!$4:170,2)</f>
        <v>2</v>
      </c>
      <c r="R38" s="226">
        <f>VLOOKUP($S$2,'Tischplan_16er_1.-5.'!$4:170,3)</f>
        <v>1</v>
      </c>
      <c r="S38" s="227"/>
      <c r="T38" s="227"/>
      <c r="U38" s="227"/>
      <c r="V38" s="229"/>
      <c r="W38" s="230"/>
      <c r="X38" s="227"/>
      <c r="Y38" s="227"/>
      <c r="Z38" s="227"/>
      <c r="AA38" s="229"/>
      <c r="AB38" s="157"/>
    </row>
    <row r="39" spans="1:28" ht="18" customHeight="1" x14ac:dyDescent="0.2">
      <c r="A39" s="167" t="s">
        <v>101</v>
      </c>
      <c r="B39" s="168">
        <f>VLOOKUP($D$2,'Tischplan_16er_1.-5.'!$4:170,4)</f>
        <v>1</v>
      </c>
      <c r="C39" s="168">
        <f>VLOOKUP($D$2,'Tischplan_16er_1.-5.'!$4:170,5)</f>
        <v>2</v>
      </c>
      <c r="D39" s="169"/>
      <c r="E39" s="169"/>
      <c r="F39" s="170"/>
      <c r="G39" s="171"/>
      <c r="H39" s="172"/>
      <c r="I39" s="169"/>
      <c r="J39" s="169"/>
      <c r="K39" s="169"/>
      <c r="L39" s="171"/>
      <c r="M39" s="157"/>
      <c r="O39" s="86" t="s">
        <v>100</v>
      </c>
      <c r="P39" s="167" t="s">
        <v>101</v>
      </c>
      <c r="Q39" s="168">
        <f>VLOOKUP($S$2,'Tischplan_16er_1.-5.'!$4:170,4)</f>
        <v>2</v>
      </c>
      <c r="R39" s="168">
        <f>VLOOKUP($S$2,'Tischplan_16er_1.-5.'!$4:170,5)</f>
        <v>2</v>
      </c>
      <c r="S39" s="169"/>
      <c r="T39" s="169"/>
      <c r="U39" s="169"/>
      <c r="V39" s="171"/>
      <c r="W39" s="172"/>
      <c r="X39" s="169"/>
      <c r="Y39" s="169"/>
      <c r="Z39" s="169"/>
      <c r="AA39" s="171"/>
      <c r="AB39" s="157"/>
    </row>
    <row r="40" spans="1:28" ht="18" customHeight="1" x14ac:dyDescent="0.2">
      <c r="A40" s="167" t="s">
        <v>139</v>
      </c>
      <c r="B40" s="168">
        <f>VLOOKUP($D$2,'Tischplan_16er_1.-5.'!$4:170,6)</f>
        <v>1</v>
      </c>
      <c r="C40" s="168">
        <f>VLOOKUP($D$2,'Tischplan_16er_1.-5.'!$4:170,7)</f>
        <v>3</v>
      </c>
      <c r="D40" s="169"/>
      <c r="E40" s="169"/>
      <c r="F40" s="170"/>
      <c r="G40" s="171"/>
      <c r="H40" s="172"/>
      <c r="I40" s="169"/>
      <c r="J40" s="169"/>
      <c r="K40" s="169"/>
      <c r="L40" s="171"/>
      <c r="M40" s="157"/>
      <c r="N40" s="153"/>
      <c r="O40" s="86"/>
      <c r="P40" s="167" t="s">
        <v>139</v>
      </c>
      <c r="Q40" s="168">
        <f>VLOOKUP($S$2,'Tischplan_16er_1.-5.'!$4:170,6)</f>
        <v>2</v>
      </c>
      <c r="R40" s="168">
        <f>VLOOKUP($S$2,'Tischplan_16er_1.-5.'!$4:170,7)</f>
        <v>3</v>
      </c>
      <c r="S40" s="169"/>
      <c r="T40" s="169"/>
      <c r="U40" s="169"/>
      <c r="V40" s="171"/>
      <c r="W40" s="172"/>
      <c r="X40" s="169"/>
      <c r="Y40" s="169"/>
      <c r="Z40" s="169"/>
      <c r="AA40" s="171"/>
      <c r="AB40" s="157"/>
    </row>
    <row r="41" spans="1:28" ht="18" customHeight="1" thickBot="1" x14ac:dyDescent="0.25">
      <c r="A41" s="231" t="s">
        <v>149</v>
      </c>
      <c r="B41" s="232">
        <f>VLOOKUP($D$2,'Tischplan_16er_1.-5.'!$4:170,8)</f>
        <v>1</v>
      </c>
      <c r="C41" s="232">
        <f>VLOOKUP($D$2,'Tischplan_16er_1.-5.'!$4:170,9)</f>
        <v>4</v>
      </c>
      <c r="D41" s="233"/>
      <c r="E41" s="233"/>
      <c r="F41" s="100"/>
      <c r="G41" s="101"/>
      <c r="H41" s="234"/>
      <c r="I41" s="233"/>
      <c r="J41" s="233"/>
      <c r="K41" s="233"/>
      <c r="L41" s="235"/>
      <c r="M41" s="157"/>
      <c r="N41" s="153"/>
      <c r="O41" s="86"/>
      <c r="P41" s="231" t="s">
        <v>149</v>
      </c>
      <c r="Q41" s="73">
        <f>VLOOKUP($S$2,'Tischplan_16er_1.-5.'!$4:170,8)</f>
        <v>2</v>
      </c>
      <c r="R41" s="73">
        <f>VLOOKUP($S$2,'Tischplan_16er_1.-5.'!$4:170,9)</f>
        <v>4</v>
      </c>
      <c r="S41" s="99"/>
      <c r="T41" s="99"/>
      <c r="U41" s="99"/>
      <c r="V41" s="101"/>
      <c r="W41" s="102"/>
      <c r="X41" s="99"/>
      <c r="Y41" s="99"/>
      <c r="Z41" s="99"/>
      <c r="AA41" s="101"/>
      <c r="AB41" s="157"/>
    </row>
    <row r="42" spans="1:28" ht="18" customHeight="1" thickBot="1" x14ac:dyDescent="0.25">
      <c r="A42" s="103" t="s">
        <v>106</v>
      </c>
      <c r="B42" s="109"/>
      <c r="C42" s="109"/>
      <c r="D42" s="90"/>
      <c r="E42" s="90"/>
      <c r="F42" s="91"/>
      <c r="G42" s="92" t="s">
        <v>100</v>
      </c>
      <c r="H42" s="87"/>
      <c r="I42" s="90"/>
      <c r="J42" s="90"/>
      <c r="K42" s="90"/>
      <c r="L42" s="92"/>
      <c r="N42" s="153"/>
      <c r="O42" s="86"/>
      <c r="P42" s="103" t="s">
        <v>106</v>
      </c>
      <c r="Q42" s="236"/>
      <c r="R42" s="236"/>
      <c r="S42" s="237"/>
      <c r="T42" s="237"/>
      <c r="U42" s="237"/>
      <c r="V42" s="238"/>
      <c r="W42" s="239"/>
      <c r="X42" s="237"/>
      <c r="Y42" s="237"/>
      <c r="Z42" s="237"/>
      <c r="AA42" s="238"/>
    </row>
    <row r="43" spans="1:28" ht="8.25" customHeight="1" thickBot="1" x14ac:dyDescent="0.25">
      <c r="A43" s="164"/>
      <c r="B43" s="173"/>
      <c r="C43" s="173"/>
      <c r="D43" s="83"/>
      <c r="E43" s="83"/>
      <c r="F43" s="83"/>
      <c r="G43" s="83"/>
      <c r="H43" s="83"/>
      <c r="I43" s="83"/>
      <c r="J43" s="83"/>
      <c r="K43" s="83"/>
      <c r="L43" s="83"/>
      <c r="P43" s="164"/>
      <c r="Q43" s="174"/>
      <c r="R43" s="174"/>
      <c r="S43" s="175"/>
      <c r="T43" s="175"/>
      <c r="U43" s="175"/>
      <c r="V43" s="175"/>
      <c r="W43" s="175"/>
      <c r="X43" s="175"/>
      <c r="Y43" s="175"/>
      <c r="Z43" s="175"/>
      <c r="AA43" s="175"/>
    </row>
    <row r="44" spans="1:28" ht="18" customHeight="1" thickBot="1" x14ac:dyDescent="0.3">
      <c r="A44" s="82" t="s">
        <v>90</v>
      </c>
      <c r="B44" s="83"/>
      <c r="C44" s="83"/>
      <c r="D44" s="84" t="str">
        <f>D36</f>
        <v>A3</v>
      </c>
      <c r="E44" s="84" t="s">
        <v>91</v>
      </c>
      <c r="F44" s="83"/>
      <c r="G44" s="254"/>
      <c r="H44" s="255"/>
      <c r="I44" s="255"/>
      <c r="J44" s="255"/>
      <c r="K44" s="255"/>
      <c r="L44" s="256"/>
      <c r="M44" s="162" t="s">
        <v>138</v>
      </c>
      <c r="O44" s="86"/>
      <c r="P44" s="82" t="s">
        <v>90</v>
      </c>
      <c r="Q44" s="83"/>
      <c r="R44" s="83"/>
      <c r="S44" s="84" t="str">
        <f>S36</f>
        <v>A4</v>
      </c>
      <c r="T44" s="84" t="s">
        <v>91</v>
      </c>
      <c r="U44" s="83"/>
      <c r="V44" s="254"/>
      <c r="W44" s="254"/>
      <c r="X44" s="254"/>
      <c r="Y44" s="254"/>
      <c r="Z44" s="254"/>
      <c r="AA44" s="257"/>
      <c r="AB44" s="162" t="s">
        <v>138</v>
      </c>
    </row>
    <row r="45" spans="1:28" ht="18" customHeight="1" x14ac:dyDescent="0.2">
      <c r="A45" s="70" t="s">
        <v>102</v>
      </c>
      <c r="B45" s="71">
        <f>VLOOKUP($D$2,'Tischplan_16er_1.-5.'!$4:175,10)</f>
        <v>8</v>
      </c>
      <c r="C45" s="71">
        <f>VLOOKUP($D$2,'Tischplan_16er_1.-5.'!$4:175,11)</f>
        <v>2</v>
      </c>
      <c r="D45" s="95"/>
      <c r="E45" s="95"/>
      <c r="F45" s="96"/>
      <c r="G45" s="97" t="s">
        <v>100</v>
      </c>
      <c r="H45" s="98"/>
      <c r="I45" s="95"/>
      <c r="J45" s="95"/>
      <c r="K45" s="95"/>
      <c r="L45" s="97"/>
      <c r="M45" s="157"/>
      <c r="O45" s="94"/>
      <c r="P45" s="70" t="s">
        <v>102</v>
      </c>
      <c r="Q45" s="71">
        <f>VLOOKUP($S$2,'Tischplan_16er_1.-5.'!$4:175,10)</f>
        <v>7</v>
      </c>
      <c r="R45" s="71">
        <f>VLOOKUP($S$2,'Tischplan_16er_1.-5.'!$4:175,11)</f>
        <v>2</v>
      </c>
      <c r="S45" s="95"/>
      <c r="T45" s="95"/>
      <c r="U45" s="95"/>
      <c r="V45" s="97"/>
      <c r="W45" s="98"/>
      <c r="X45" s="95"/>
      <c r="Y45" s="95"/>
      <c r="Z45" s="95"/>
      <c r="AA45" s="97"/>
      <c r="AB45" s="157"/>
    </row>
    <row r="46" spans="1:28" ht="18" customHeight="1" x14ac:dyDescent="0.2">
      <c r="A46" s="167" t="s">
        <v>103</v>
      </c>
      <c r="B46" s="168">
        <f>VLOOKUP($D$2,'Tischplan_16er_1.-5.'!$4:175,12)</f>
        <v>6</v>
      </c>
      <c r="C46" s="168">
        <f>VLOOKUP($D$2,'Tischplan_16er_1.-5.'!$4:175,13)</f>
        <v>1</v>
      </c>
      <c r="D46" s="169"/>
      <c r="E46" s="169"/>
      <c r="F46" s="170"/>
      <c r="G46" s="171"/>
      <c r="H46" s="172"/>
      <c r="I46" s="169"/>
      <c r="J46" s="169"/>
      <c r="K46" s="169"/>
      <c r="L46" s="171"/>
      <c r="M46" s="157"/>
      <c r="O46" s="94"/>
      <c r="P46" s="167" t="s">
        <v>103</v>
      </c>
      <c r="Q46" s="168">
        <f>VLOOKUP($S$2,'Tischplan_16er_1.-5.'!$4:175,12)</f>
        <v>5</v>
      </c>
      <c r="R46" s="168">
        <f>VLOOKUP($S$2,'Tischplan_16er_1.-5.'!$4:175,13)</f>
        <v>1</v>
      </c>
      <c r="S46" s="169"/>
      <c r="T46" s="169"/>
      <c r="U46" s="169"/>
      <c r="V46" s="171"/>
      <c r="W46" s="172"/>
      <c r="X46" s="169"/>
      <c r="Y46" s="169"/>
      <c r="Z46" s="169"/>
      <c r="AA46" s="171"/>
      <c r="AB46" s="157"/>
    </row>
    <row r="47" spans="1:28" ht="18" customHeight="1" x14ac:dyDescent="0.2">
      <c r="A47" s="167" t="s">
        <v>140</v>
      </c>
      <c r="B47" s="168">
        <f>VLOOKUP($D$2,'Tischplan_16er_1.-5.'!$4:175,14)</f>
        <v>7</v>
      </c>
      <c r="C47" s="168">
        <f>VLOOKUP($D$2,'Tischplan_16er_1.-5.'!$4:175,15)</f>
        <v>4</v>
      </c>
      <c r="D47" s="169"/>
      <c r="E47" s="169"/>
      <c r="F47" s="170"/>
      <c r="G47" s="171"/>
      <c r="H47" s="172"/>
      <c r="I47" s="169"/>
      <c r="J47" s="169"/>
      <c r="K47" s="169"/>
      <c r="L47" s="171"/>
      <c r="M47" s="157"/>
      <c r="O47" s="94"/>
      <c r="P47" s="167" t="s">
        <v>140</v>
      </c>
      <c r="Q47" s="168">
        <f>VLOOKUP($S$2,'Tischplan_16er_1.-5.'!$4:175,14)</f>
        <v>8</v>
      </c>
      <c r="R47" s="168">
        <f>VLOOKUP($S$2,'Tischplan_16er_1.-5.'!$4:175,15)</f>
        <v>4</v>
      </c>
      <c r="S47" s="169"/>
      <c r="T47" s="169"/>
      <c r="U47" s="169"/>
      <c r="V47" s="171"/>
      <c r="W47" s="172"/>
      <c r="X47" s="169"/>
      <c r="Y47" s="169"/>
      <c r="Z47" s="169"/>
      <c r="AA47" s="171"/>
      <c r="AB47" s="157"/>
    </row>
    <row r="48" spans="1:28" ht="18" customHeight="1" thickBot="1" x14ac:dyDescent="0.25">
      <c r="A48" s="240" t="s">
        <v>150</v>
      </c>
      <c r="B48" s="73">
        <f>VLOOKUP($D$2,'Tischplan_16er_1.-5.'!$4:175,16)</f>
        <v>5</v>
      </c>
      <c r="C48" s="73">
        <f>VLOOKUP($D$2,'Tischplan_16er_1.-5.'!$4:175,17)</f>
        <v>3</v>
      </c>
      <c r="D48" s="99"/>
      <c r="E48" s="99"/>
      <c r="F48" s="100"/>
      <c r="G48" s="101"/>
      <c r="H48" s="102"/>
      <c r="I48" s="99"/>
      <c r="J48" s="99"/>
      <c r="K48" s="99"/>
      <c r="L48" s="101"/>
      <c r="M48" s="157"/>
      <c r="O48" s="94"/>
      <c r="P48" s="240" t="s">
        <v>150</v>
      </c>
      <c r="Q48" s="73">
        <f>VLOOKUP($S$2,'Tischplan_16er_1.-5.'!$4:175,16)</f>
        <v>6</v>
      </c>
      <c r="R48" s="73">
        <f>VLOOKUP($S$2,'Tischplan_16er_1.-5.'!$4:175,17)</f>
        <v>3</v>
      </c>
      <c r="S48" s="99"/>
      <c r="T48" s="99"/>
      <c r="U48" s="99"/>
      <c r="V48" s="101"/>
      <c r="W48" s="102"/>
      <c r="X48" s="99"/>
      <c r="Y48" s="99"/>
      <c r="Z48" s="99"/>
      <c r="AA48" s="101"/>
      <c r="AB48" s="157"/>
    </row>
    <row r="49" spans="1:28" ht="18" customHeight="1" thickBot="1" x14ac:dyDescent="0.25">
      <c r="A49" s="103" t="s">
        <v>107</v>
      </c>
      <c r="B49" s="236"/>
      <c r="C49" s="236"/>
      <c r="D49" s="237"/>
      <c r="E49" s="237"/>
      <c r="F49" s="242"/>
      <c r="G49" s="238"/>
      <c r="H49" s="239"/>
      <c r="I49" s="237"/>
      <c r="J49" s="237"/>
      <c r="K49" s="237"/>
      <c r="L49" s="238"/>
      <c r="O49" s="86"/>
      <c r="P49" s="103" t="s">
        <v>107</v>
      </c>
      <c r="Q49" s="236"/>
      <c r="R49" s="236"/>
      <c r="S49" s="237"/>
      <c r="T49" s="237"/>
      <c r="U49" s="237"/>
      <c r="V49" s="238"/>
      <c r="W49" s="239"/>
      <c r="X49" s="237"/>
      <c r="Y49" s="237"/>
      <c r="Z49" s="237"/>
      <c r="AA49" s="238"/>
    </row>
    <row r="50" spans="1:28" ht="18" customHeight="1" thickBot="1" x14ac:dyDescent="0.25">
      <c r="A50" s="266" t="s">
        <v>108</v>
      </c>
      <c r="B50" s="255"/>
      <c r="C50" s="259"/>
      <c r="D50" s="90" t="s">
        <v>100</v>
      </c>
      <c r="E50" s="90"/>
      <c r="F50" s="91"/>
      <c r="G50" s="92" t="s">
        <v>100</v>
      </c>
      <c r="H50" s="87"/>
      <c r="I50" s="90"/>
      <c r="J50" s="90"/>
      <c r="K50" s="90"/>
      <c r="L50" s="92"/>
      <c r="O50" s="86"/>
      <c r="P50" s="266" t="s">
        <v>108</v>
      </c>
      <c r="Q50" s="255"/>
      <c r="R50" s="259"/>
      <c r="S50" s="90" t="s">
        <v>100</v>
      </c>
      <c r="T50" s="90"/>
      <c r="U50" s="91"/>
      <c r="V50" s="92" t="s">
        <v>100</v>
      </c>
      <c r="W50" s="87"/>
      <c r="X50" s="90"/>
      <c r="Y50" s="90"/>
      <c r="Z50" s="90"/>
      <c r="AA50" s="92"/>
    </row>
    <row r="51" spans="1:28" ht="8.25" customHeight="1" x14ac:dyDescent="0.2">
      <c r="A51" s="7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248"/>
      <c r="O51" s="76"/>
      <c r="P51" s="74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248"/>
    </row>
    <row r="52" spans="1:28" ht="8.25" customHeight="1" thickBot="1" x14ac:dyDescent="0.25">
      <c r="A52" s="177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78"/>
      <c r="O52" s="79"/>
      <c r="P52" s="177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78"/>
    </row>
    <row r="53" spans="1:28" ht="18" customHeight="1" thickBot="1" x14ac:dyDescent="0.3">
      <c r="A53" s="82" t="s">
        <v>90</v>
      </c>
      <c r="B53" s="83"/>
      <c r="C53" s="83"/>
      <c r="D53" s="84" t="str">
        <f>D36</f>
        <v>A3</v>
      </c>
      <c r="E53" s="84" t="s">
        <v>91</v>
      </c>
      <c r="F53" s="83"/>
      <c r="G53" s="254"/>
      <c r="H53" s="255"/>
      <c r="I53" s="255"/>
      <c r="J53" s="255"/>
      <c r="K53" s="255"/>
      <c r="L53" s="256"/>
      <c r="M53" s="162" t="s">
        <v>138</v>
      </c>
      <c r="O53" s="86"/>
      <c r="P53" s="82" t="s">
        <v>90</v>
      </c>
      <c r="Q53" s="83"/>
      <c r="R53" s="83"/>
      <c r="S53" s="84" t="str">
        <f>S36</f>
        <v>A4</v>
      </c>
      <c r="T53" s="84" t="s">
        <v>91</v>
      </c>
      <c r="U53" s="83"/>
      <c r="V53" s="254"/>
      <c r="W53" s="254"/>
      <c r="X53" s="254"/>
      <c r="Y53" s="254"/>
      <c r="Z53" s="254"/>
      <c r="AA53" s="257"/>
      <c r="AB53" s="162" t="s">
        <v>138</v>
      </c>
    </row>
    <row r="54" spans="1:28" ht="18" customHeight="1" x14ac:dyDescent="0.2">
      <c r="A54" s="70" t="s">
        <v>104</v>
      </c>
      <c r="B54" s="71">
        <f>VLOOKUP($D$2,'Tischplan_16er_1.-5.'!$4:180,18)</f>
        <v>15</v>
      </c>
      <c r="C54" s="71">
        <f>VLOOKUP($D$2,'Tischplan_16er_1.-5.'!$4:180,19)</f>
        <v>4</v>
      </c>
      <c r="D54" s="95"/>
      <c r="E54" s="95"/>
      <c r="F54" s="96"/>
      <c r="G54" s="97"/>
      <c r="H54" s="98"/>
      <c r="I54" s="95"/>
      <c r="J54" s="95"/>
      <c r="K54" s="95"/>
      <c r="L54" s="97"/>
      <c r="M54" s="157"/>
      <c r="N54" s="150"/>
      <c r="O54" s="86"/>
      <c r="P54" s="70" t="s">
        <v>104</v>
      </c>
      <c r="Q54" s="71">
        <f>VLOOKUP($S$2,'Tischplan_16er_1.-5.'!$4:180,18)</f>
        <v>16</v>
      </c>
      <c r="R54" s="71">
        <f>VLOOKUP($S$2,'Tischplan_16er_1.-5.'!$4:180,19)</f>
        <v>4</v>
      </c>
      <c r="S54" s="95"/>
      <c r="T54" s="95"/>
      <c r="U54" s="95"/>
      <c r="V54" s="97"/>
      <c r="W54" s="98"/>
      <c r="X54" s="95"/>
      <c r="Y54" s="95"/>
      <c r="Z54" s="95"/>
      <c r="AA54" s="97"/>
      <c r="AB54" s="157"/>
    </row>
    <row r="55" spans="1:28" ht="18" customHeight="1" x14ac:dyDescent="0.2">
      <c r="A55" s="167" t="s">
        <v>105</v>
      </c>
      <c r="B55" s="168">
        <f>VLOOKUP($D$2,'Tischplan_16er_1.-5.'!$4:180,20)</f>
        <v>16</v>
      </c>
      <c r="C55" s="168">
        <f>VLOOKUP($D$2,'Tischplan_16er_1.-5.'!$4:180,21)</f>
        <v>3</v>
      </c>
      <c r="D55" s="169"/>
      <c r="E55" s="169"/>
      <c r="F55" s="170"/>
      <c r="G55" s="171"/>
      <c r="H55" s="172"/>
      <c r="I55" s="169"/>
      <c r="J55" s="169"/>
      <c r="K55" s="169"/>
      <c r="L55" s="171"/>
      <c r="M55" s="157"/>
      <c r="O55" s="86"/>
      <c r="P55" s="167" t="s">
        <v>105</v>
      </c>
      <c r="Q55" s="168">
        <f>VLOOKUP($S$2,'Tischplan_16er_1.-5.'!$4:180,20)</f>
        <v>15</v>
      </c>
      <c r="R55" s="168">
        <f>VLOOKUP($S$2,'Tischplan_16er_1.-5.'!$4:180,21)</f>
        <v>3</v>
      </c>
      <c r="S55" s="169"/>
      <c r="T55" s="169"/>
      <c r="U55" s="169"/>
      <c r="V55" s="171"/>
      <c r="W55" s="172"/>
      <c r="X55" s="169"/>
      <c r="Y55" s="169"/>
      <c r="Z55" s="169"/>
      <c r="AA55" s="171"/>
      <c r="AB55" s="157"/>
    </row>
    <row r="56" spans="1:28" ht="18" customHeight="1" x14ac:dyDescent="0.2">
      <c r="A56" s="167" t="s">
        <v>141</v>
      </c>
      <c r="B56" s="168">
        <f>VLOOKUP($D$2,'Tischplan_16er_1.-5.'!$4:180,22)</f>
        <v>14</v>
      </c>
      <c r="C56" s="168">
        <f>VLOOKUP($D$2,'Tischplan_16er_1.-5.'!$4:180,23)</f>
        <v>2</v>
      </c>
      <c r="D56" s="169"/>
      <c r="E56" s="169"/>
      <c r="F56" s="170"/>
      <c r="G56" s="171"/>
      <c r="H56" s="172"/>
      <c r="I56" s="169"/>
      <c r="J56" s="169"/>
      <c r="K56" s="169"/>
      <c r="L56" s="171"/>
      <c r="M56" s="157"/>
      <c r="O56" s="86"/>
      <c r="P56" s="167" t="s">
        <v>141</v>
      </c>
      <c r="Q56" s="168">
        <f>VLOOKUP($S$2,'Tischplan_16er_1.-5.'!$4:180,22)</f>
        <v>13</v>
      </c>
      <c r="R56" s="168">
        <f>VLOOKUP($S$2,'Tischplan_16er_1.-5.'!$4:180,23)</f>
        <v>2</v>
      </c>
      <c r="S56" s="169"/>
      <c r="T56" s="169"/>
      <c r="U56" s="169"/>
      <c r="V56" s="171"/>
      <c r="W56" s="172"/>
      <c r="X56" s="169"/>
      <c r="Y56" s="169"/>
      <c r="Z56" s="169"/>
      <c r="AA56" s="171"/>
      <c r="AB56" s="157"/>
    </row>
    <row r="57" spans="1:28" ht="18" customHeight="1" thickBot="1" x14ac:dyDescent="0.25">
      <c r="A57" s="240" t="s">
        <v>151</v>
      </c>
      <c r="B57" s="73">
        <f>VLOOKUP($D$2,'Tischplan_16er_1.-5.'!$4:180,24)</f>
        <v>13</v>
      </c>
      <c r="C57" s="73">
        <f>VLOOKUP($D$2,'Tischplan_16er_1.-5.'!$4:180,25)</f>
        <v>1</v>
      </c>
      <c r="D57" s="99"/>
      <c r="E57" s="99"/>
      <c r="F57" s="99"/>
      <c r="G57" s="101"/>
      <c r="H57" s="102"/>
      <c r="I57" s="99"/>
      <c r="J57" s="99"/>
      <c r="K57" s="99"/>
      <c r="L57" s="101"/>
      <c r="M57" s="157"/>
      <c r="O57" s="86"/>
      <c r="P57" s="240" t="s">
        <v>151</v>
      </c>
      <c r="Q57" s="73">
        <f>VLOOKUP($S$2,'Tischplan_16er_1.-5.'!$4:180,24)</f>
        <v>14</v>
      </c>
      <c r="R57" s="73">
        <f>VLOOKUP($S$2,'Tischplan_16er_1.-5.'!$4:180,25)</f>
        <v>1</v>
      </c>
      <c r="S57" s="99"/>
      <c r="T57" s="99"/>
      <c r="U57" s="99"/>
      <c r="V57" s="101"/>
      <c r="W57" s="102"/>
      <c r="X57" s="99"/>
      <c r="Y57" s="99"/>
      <c r="Z57" s="99"/>
      <c r="AA57" s="101"/>
      <c r="AB57" s="157"/>
    </row>
    <row r="58" spans="1:28" ht="18" customHeight="1" thickBot="1" x14ac:dyDescent="0.25">
      <c r="A58" s="103" t="s">
        <v>109</v>
      </c>
      <c r="B58" s="236"/>
      <c r="C58" s="236"/>
      <c r="D58" s="237"/>
      <c r="E58" s="237"/>
      <c r="F58" s="237"/>
      <c r="G58" s="238"/>
      <c r="H58" s="239"/>
      <c r="I58" s="237"/>
      <c r="J58" s="237"/>
      <c r="K58" s="237"/>
      <c r="L58" s="238"/>
      <c r="O58" s="86"/>
      <c r="P58" s="103" t="s">
        <v>109</v>
      </c>
      <c r="Q58" s="236"/>
      <c r="R58" s="236"/>
      <c r="S58" s="237"/>
      <c r="T58" s="237"/>
      <c r="U58" s="237"/>
      <c r="V58" s="238"/>
      <c r="W58" s="239"/>
      <c r="X58" s="237"/>
      <c r="Y58" s="237"/>
      <c r="Z58" s="237"/>
      <c r="AA58" s="238"/>
    </row>
    <row r="59" spans="1:28" ht="18" customHeight="1" thickBot="1" x14ac:dyDescent="0.25">
      <c r="A59" s="266" t="s">
        <v>115</v>
      </c>
      <c r="B59" s="255"/>
      <c r="C59" s="259"/>
      <c r="D59" s="90" t="s">
        <v>100</v>
      </c>
      <c r="E59" s="90"/>
      <c r="F59" s="91"/>
      <c r="G59" s="92" t="s">
        <v>100</v>
      </c>
      <c r="H59" s="87"/>
      <c r="I59" s="90"/>
      <c r="J59" s="90"/>
      <c r="K59" s="90"/>
      <c r="L59" s="92"/>
      <c r="O59" s="86"/>
      <c r="P59" s="266" t="s">
        <v>115</v>
      </c>
      <c r="Q59" s="255"/>
      <c r="R59" s="259"/>
      <c r="S59" s="90" t="s">
        <v>100</v>
      </c>
      <c r="T59" s="90"/>
      <c r="U59" s="91"/>
      <c r="V59" s="92" t="s">
        <v>100</v>
      </c>
      <c r="W59" s="87"/>
      <c r="X59" s="90"/>
      <c r="Y59" s="90"/>
      <c r="Z59" s="90"/>
      <c r="AA59" s="92"/>
    </row>
    <row r="60" spans="1:28" ht="8.25" customHeight="1" thickBot="1" x14ac:dyDescent="0.25">
      <c r="A60" s="164"/>
      <c r="B60" s="173"/>
      <c r="C60" s="173"/>
      <c r="D60" s="83"/>
      <c r="E60" s="83"/>
      <c r="F60" s="83"/>
      <c r="G60" s="83"/>
      <c r="H60" s="83"/>
      <c r="I60" s="83"/>
      <c r="J60" s="83"/>
      <c r="K60" s="83"/>
      <c r="L60" s="83"/>
      <c r="N60" s="152"/>
      <c r="P60" s="164"/>
      <c r="Q60" s="174"/>
      <c r="R60" s="174"/>
      <c r="S60" s="175"/>
      <c r="T60" s="175"/>
      <c r="U60" s="175"/>
      <c r="V60" s="175"/>
      <c r="W60" s="175"/>
      <c r="X60" s="175"/>
      <c r="Y60" s="175"/>
      <c r="Z60" s="175"/>
      <c r="AA60" s="175"/>
    </row>
    <row r="61" spans="1:28" ht="18" customHeight="1" thickBot="1" x14ac:dyDescent="0.3">
      <c r="A61" s="82" t="s">
        <v>90</v>
      </c>
      <c r="B61" s="83"/>
      <c r="C61" s="83"/>
      <c r="D61" s="84" t="str">
        <f>D36</f>
        <v>A3</v>
      </c>
      <c r="E61" s="84" t="s">
        <v>91</v>
      </c>
      <c r="F61" s="83"/>
      <c r="G61" s="254"/>
      <c r="H61" s="255"/>
      <c r="I61" s="255"/>
      <c r="J61" s="255"/>
      <c r="K61" s="255"/>
      <c r="L61" s="256"/>
      <c r="M61" s="162" t="s">
        <v>138</v>
      </c>
      <c r="N61" s="250"/>
      <c r="O61" s="86"/>
      <c r="P61" s="82" t="s">
        <v>90</v>
      </c>
      <c r="Q61" s="83"/>
      <c r="R61" s="83"/>
      <c r="S61" s="84" t="str">
        <f>S36</f>
        <v>A4</v>
      </c>
      <c r="T61" s="84" t="s">
        <v>91</v>
      </c>
      <c r="U61" s="83"/>
      <c r="V61" s="254"/>
      <c r="W61" s="254"/>
      <c r="X61" s="254"/>
      <c r="Y61" s="254"/>
      <c r="Z61" s="254"/>
      <c r="AA61" s="257"/>
      <c r="AB61" s="162" t="s">
        <v>138</v>
      </c>
    </row>
    <row r="62" spans="1:28" ht="18" customHeight="1" x14ac:dyDescent="0.2">
      <c r="A62" s="70" t="s">
        <v>110</v>
      </c>
      <c r="B62" s="71">
        <f>VLOOKUP($D$2,'Tischplan_16er_1.-5.'!$4:187,26)</f>
        <v>10</v>
      </c>
      <c r="C62" s="71">
        <f>VLOOKUP($D$2,'Tischplan_16er_1.-5.'!$4:187,27)</f>
        <v>3</v>
      </c>
      <c r="D62" s="95"/>
      <c r="E62" s="95"/>
      <c r="F62" s="95"/>
      <c r="G62" s="97"/>
      <c r="H62" s="98"/>
      <c r="I62" s="95"/>
      <c r="J62" s="95"/>
      <c r="K62" s="95"/>
      <c r="L62" s="97"/>
      <c r="M62" s="157"/>
      <c r="N62" s="150"/>
      <c r="O62" s="86"/>
      <c r="P62" s="70" t="s">
        <v>110</v>
      </c>
      <c r="Q62" s="71">
        <f>VLOOKUP($S$2,'Tischplan_16er_1.-5.'!$4:187,26)</f>
        <v>9</v>
      </c>
      <c r="R62" s="71">
        <f>VLOOKUP($S$2,'Tischplan_16er_1.-5.'!$4:187,27)</f>
        <v>3</v>
      </c>
      <c r="S62" s="95"/>
      <c r="T62" s="95"/>
      <c r="U62" s="95"/>
      <c r="V62" s="97"/>
      <c r="W62" s="98"/>
      <c r="X62" s="95"/>
      <c r="Y62" s="95"/>
      <c r="Z62" s="95"/>
      <c r="AA62" s="97"/>
      <c r="AB62" s="157"/>
    </row>
    <row r="63" spans="1:28" ht="18" customHeight="1" x14ac:dyDescent="0.2">
      <c r="A63" s="167" t="s">
        <v>111</v>
      </c>
      <c r="B63" s="168">
        <f>VLOOKUP($D$2,'Tischplan_16er_1.-5.'!$4:187,28)</f>
        <v>11</v>
      </c>
      <c r="C63" s="168">
        <f>VLOOKUP($D$2,'Tischplan_16er_1.-5.'!$4:187,29)</f>
        <v>4</v>
      </c>
      <c r="D63" s="169"/>
      <c r="E63" s="169"/>
      <c r="F63" s="169"/>
      <c r="G63" s="171"/>
      <c r="H63" s="172"/>
      <c r="I63" s="169"/>
      <c r="J63" s="169"/>
      <c r="K63" s="169"/>
      <c r="L63" s="171"/>
      <c r="M63" s="157"/>
      <c r="N63" s="150"/>
      <c r="O63" s="86"/>
      <c r="P63" s="167" t="s">
        <v>111</v>
      </c>
      <c r="Q63" s="168">
        <f>VLOOKUP($S$2,'Tischplan_16er_1.-5.'!$4:187,28)</f>
        <v>12</v>
      </c>
      <c r="R63" s="168">
        <f>VLOOKUP($S$2,'Tischplan_16er_1.-5.'!$4:187,29)</f>
        <v>4</v>
      </c>
      <c r="S63" s="169"/>
      <c r="T63" s="169"/>
      <c r="U63" s="169"/>
      <c r="V63" s="171"/>
      <c r="W63" s="172"/>
      <c r="X63" s="169"/>
      <c r="Y63" s="169"/>
      <c r="Z63" s="169"/>
      <c r="AA63" s="171"/>
      <c r="AB63" s="157"/>
    </row>
    <row r="64" spans="1:28" ht="18" customHeight="1" x14ac:dyDescent="0.2">
      <c r="A64" s="167" t="s">
        <v>142</v>
      </c>
      <c r="B64" s="168">
        <f>VLOOKUP($D$2,'Tischplan_16er_1.-5.'!$4:187,30)</f>
        <v>12</v>
      </c>
      <c r="C64" s="168">
        <f>VLOOKUP($D$2,'Tischplan_16er_1.-5.'!$4:187,31)</f>
        <v>1</v>
      </c>
      <c r="D64" s="169"/>
      <c r="E64" s="169"/>
      <c r="F64" s="169"/>
      <c r="G64" s="171"/>
      <c r="H64" s="172"/>
      <c r="I64" s="169"/>
      <c r="J64" s="169"/>
      <c r="K64" s="169"/>
      <c r="L64" s="171"/>
      <c r="M64" s="157"/>
      <c r="O64" s="86"/>
      <c r="P64" s="167" t="s">
        <v>142</v>
      </c>
      <c r="Q64" s="168">
        <f>VLOOKUP($S$2,'Tischplan_16er_1.-5.'!$4:187,30)</f>
        <v>11</v>
      </c>
      <c r="R64" s="168">
        <f>VLOOKUP($S$2,'Tischplan_16er_1.-5.'!$4:187,31)</f>
        <v>1</v>
      </c>
      <c r="S64" s="169"/>
      <c r="T64" s="169"/>
      <c r="U64" s="169"/>
      <c r="V64" s="171"/>
      <c r="W64" s="172"/>
      <c r="X64" s="169"/>
      <c r="Y64" s="169"/>
      <c r="Z64" s="169"/>
      <c r="AA64" s="171"/>
      <c r="AB64" s="157"/>
    </row>
    <row r="65" spans="1:28" ht="18" customHeight="1" thickBot="1" x14ac:dyDescent="0.25">
      <c r="A65" s="240" t="s">
        <v>152</v>
      </c>
      <c r="B65" s="73">
        <f>VLOOKUP($D$2,'Tischplan_16er_1.-5.'!$4:187,32)</f>
        <v>9</v>
      </c>
      <c r="C65" s="73">
        <f>VLOOKUP($D$2,'Tischplan_16er_1.-5.'!$4:187,33)</f>
        <v>2</v>
      </c>
      <c r="D65" s="99"/>
      <c r="E65" s="99"/>
      <c r="F65" s="100"/>
      <c r="G65" s="101"/>
      <c r="H65" s="102"/>
      <c r="I65" s="99"/>
      <c r="J65" s="99"/>
      <c r="K65" s="99"/>
      <c r="L65" s="101"/>
      <c r="M65" s="157"/>
      <c r="O65" s="86"/>
      <c r="P65" s="240" t="s">
        <v>152</v>
      </c>
      <c r="Q65" s="73">
        <f>VLOOKUP($S$2,'Tischplan_16er_1.-5.'!$4:187,32)</f>
        <v>10</v>
      </c>
      <c r="R65" s="73">
        <f>VLOOKUP($S$2,'Tischplan_16er_1.-5.'!$4:187,33)</f>
        <v>2</v>
      </c>
      <c r="S65" s="99"/>
      <c r="T65" s="99"/>
      <c r="U65" s="99"/>
      <c r="V65" s="101"/>
      <c r="W65" s="102"/>
      <c r="X65" s="99"/>
      <c r="Y65" s="99"/>
      <c r="Z65" s="99"/>
      <c r="AA65" s="101"/>
      <c r="AB65" s="157"/>
    </row>
    <row r="66" spans="1:28" ht="18" customHeight="1" thickBot="1" x14ac:dyDescent="0.25">
      <c r="A66" s="103" t="s">
        <v>116</v>
      </c>
      <c r="B66" s="236"/>
      <c r="C66" s="236"/>
      <c r="D66" s="237"/>
      <c r="E66" s="237"/>
      <c r="F66" s="242"/>
      <c r="G66" s="238"/>
      <c r="H66" s="239"/>
      <c r="I66" s="237"/>
      <c r="J66" s="237"/>
      <c r="K66" s="237"/>
      <c r="L66" s="238"/>
      <c r="O66" s="86"/>
      <c r="P66" s="103" t="s">
        <v>116</v>
      </c>
      <c r="Q66" s="236"/>
      <c r="R66" s="236"/>
      <c r="S66" s="237"/>
      <c r="T66" s="237"/>
      <c r="U66" s="237"/>
      <c r="V66" s="238"/>
      <c r="W66" s="239"/>
      <c r="X66" s="237"/>
      <c r="Y66" s="237"/>
      <c r="Z66" s="237"/>
      <c r="AA66" s="238"/>
    </row>
    <row r="67" spans="1:28" ht="18" customHeight="1" thickBot="1" x14ac:dyDescent="0.25">
      <c r="A67" s="266" t="s">
        <v>143</v>
      </c>
      <c r="B67" s="255"/>
      <c r="C67" s="259"/>
      <c r="D67" s="90" t="s">
        <v>100</v>
      </c>
      <c r="E67" s="90"/>
      <c r="F67" s="91"/>
      <c r="G67" s="92" t="s">
        <v>100</v>
      </c>
      <c r="H67" s="87"/>
      <c r="I67" s="90"/>
      <c r="J67" s="90"/>
      <c r="K67" s="90"/>
      <c r="L67" s="92"/>
      <c r="O67" s="86"/>
      <c r="P67" s="266" t="s">
        <v>143</v>
      </c>
      <c r="Q67" s="255"/>
      <c r="R67" s="259"/>
      <c r="S67" s="90" t="s">
        <v>100</v>
      </c>
      <c r="T67" s="90"/>
      <c r="U67" s="91"/>
      <c r="V67" s="92" t="s">
        <v>100</v>
      </c>
      <c r="W67" s="87"/>
      <c r="X67" s="90"/>
      <c r="Y67" s="90"/>
      <c r="Z67" s="90"/>
      <c r="AA67" s="92"/>
    </row>
    <row r="68" spans="1:28" ht="18" customHeight="1" x14ac:dyDescent="0.2">
      <c r="M68" s="249"/>
      <c r="O68" s="225"/>
      <c r="AB68" s="249"/>
    </row>
    <row r="70" spans="1:28" ht="18" customHeight="1" x14ac:dyDescent="0.2">
      <c r="N70" s="153"/>
    </row>
    <row r="71" spans="1:28" ht="18" customHeight="1" x14ac:dyDescent="0.2">
      <c r="N71" s="153"/>
    </row>
    <row r="72" spans="1:28" ht="18" customHeight="1" x14ac:dyDescent="0.2">
      <c r="N72" s="153"/>
    </row>
    <row r="84" spans="14:14" ht="18" customHeight="1" x14ac:dyDescent="0.2">
      <c r="N84" s="150"/>
    </row>
    <row r="90" spans="14:14" ht="18" customHeight="1" x14ac:dyDescent="0.2">
      <c r="N90" s="152"/>
    </row>
    <row r="91" spans="14:14" ht="18" customHeight="1" x14ac:dyDescent="0.2">
      <c r="N91" s="152"/>
    </row>
    <row r="92" spans="14:14" ht="18" customHeight="1" x14ac:dyDescent="0.2">
      <c r="N92" s="150"/>
    </row>
    <row r="93" spans="14:14" ht="18" customHeight="1" x14ac:dyDescent="0.2">
      <c r="N93" s="150"/>
    </row>
    <row r="100" spans="14:14" ht="18" customHeight="1" x14ac:dyDescent="0.2">
      <c r="N100" s="153"/>
    </row>
    <row r="101" spans="14:14" ht="18" customHeight="1" x14ac:dyDescent="0.2">
      <c r="N101" s="153"/>
    </row>
    <row r="102" spans="14:14" ht="18" customHeight="1" x14ac:dyDescent="0.2">
      <c r="N102" s="153"/>
    </row>
    <row r="114" spans="14:14" ht="18" customHeight="1" x14ac:dyDescent="0.2">
      <c r="N114" s="150"/>
    </row>
    <row r="120" spans="14:14" ht="18" customHeight="1" x14ac:dyDescent="0.2">
      <c r="N120" s="152"/>
    </row>
    <row r="121" spans="14:14" ht="18" customHeight="1" x14ac:dyDescent="0.2">
      <c r="N121" s="152"/>
    </row>
    <row r="122" spans="14:14" ht="18" customHeight="1" x14ac:dyDescent="0.2">
      <c r="N122" s="150"/>
    </row>
    <row r="123" spans="14:14" ht="18" customHeight="1" x14ac:dyDescent="0.2">
      <c r="N123" s="150"/>
    </row>
    <row r="130" spans="14:14" ht="18" customHeight="1" x14ac:dyDescent="0.2">
      <c r="N130" s="153"/>
    </row>
    <row r="131" spans="14:14" ht="18" customHeight="1" x14ac:dyDescent="0.2">
      <c r="N131" s="153"/>
    </row>
    <row r="132" spans="14:14" ht="18" customHeight="1" x14ac:dyDescent="0.2">
      <c r="N132" s="153"/>
    </row>
    <row r="144" spans="14:14" ht="18" customHeight="1" x14ac:dyDescent="0.2">
      <c r="N144" s="150"/>
    </row>
    <row r="150" spans="14:14" ht="18" customHeight="1" x14ac:dyDescent="0.2">
      <c r="N150" s="152"/>
    </row>
    <row r="151" spans="14:14" ht="18" customHeight="1" x14ac:dyDescent="0.2">
      <c r="N151" s="152"/>
    </row>
    <row r="152" spans="14:14" ht="18" customHeight="1" x14ac:dyDescent="0.2">
      <c r="N152" s="150"/>
    </row>
    <row r="153" spans="14:14" ht="18" customHeight="1" x14ac:dyDescent="0.2">
      <c r="N153" s="150"/>
    </row>
    <row r="160" spans="14:14" ht="18" customHeight="1" x14ac:dyDescent="0.2">
      <c r="N160" s="153"/>
    </row>
    <row r="161" spans="14:14" ht="18" customHeight="1" x14ac:dyDescent="0.2">
      <c r="N161" s="153"/>
    </row>
    <row r="162" spans="14:14" ht="18" customHeight="1" x14ac:dyDescent="0.2">
      <c r="N162" s="153"/>
    </row>
    <row r="174" spans="14:14" ht="18" customHeight="1" x14ac:dyDescent="0.2">
      <c r="N174" s="150"/>
    </row>
    <row r="180" spans="14:14" ht="18" customHeight="1" x14ac:dyDescent="0.2">
      <c r="N180" s="152"/>
    </row>
    <row r="181" spans="14:14" ht="18" customHeight="1" x14ac:dyDescent="0.2">
      <c r="N181" s="152"/>
    </row>
    <row r="182" spans="14:14" ht="18" customHeight="1" x14ac:dyDescent="0.2">
      <c r="N182" s="150"/>
    </row>
    <row r="183" spans="14:14" ht="18" customHeight="1" x14ac:dyDescent="0.2">
      <c r="N183" s="150"/>
    </row>
    <row r="190" spans="14:14" ht="18" customHeight="1" x14ac:dyDescent="0.2">
      <c r="N190" s="153"/>
    </row>
    <row r="191" spans="14:14" ht="18" customHeight="1" x14ac:dyDescent="0.2">
      <c r="N191" s="153"/>
    </row>
    <row r="192" spans="14:14" ht="18" customHeight="1" x14ac:dyDescent="0.2">
      <c r="N192" s="153"/>
    </row>
    <row r="204" spans="14:14" ht="18" customHeight="1" x14ac:dyDescent="0.2">
      <c r="N204" s="150"/>
    </row>
    <row r="210" spans="14:14" ht="18" customHeight="1" x14ac:dyDescent="0.2">
      <c r="N210" s="152"/>
    </row>
    <row r="211" spans="14:14" ht="18" customHeight="1" x14ac:dyDescent="0.2">
      <c r="N211" s="152"/>
    </row>
    <row r="212" spans="14:14" ht="18" customHeight="1" x14ac:dyDescent="0.2">
      <c r="N212" s="150"/>
    </row>
    <row r="213" spans="14:14" ht="18" customHeight="1" x14ac:dyDescent="0.2">
      <c r="N213" s="150"/>
    </row>
    <row r="220" spans="14:14" ht="18" customHeight="1" x14ac:dyDescent="0.2">
      <c r="N220" s="153"/>
    </row>
    <row r="221" spans="14:14" ht="18" customHeight="1" x14ac:dyDescent="0.2">
      <c r="N221" s="153"/>
    </row>
    <row r="222" spans="14:14" ht="18" customHeight="1" x14ac:dyDescent="0.2">
      <c r="N222" s="153"/>
    </row>
    <row r="234" spans="14:14" ht="18" customHeight="1" x14ac:dyDescent="0.2">
      <c r="N234" s="150"/>
    </row>
    <row r="240" spans="14:14" ht="18" customHeight="1" x14ac:dyDescent="0.2">
      <c r="N240" s="152"/>
    </row>
    <row r="241" spans="14:14" ht="18" customHeight="1" x14ac:dyDescent="0.2">
      <c r="N241" s="152"/>
    </row>
    <row r="242" spans="14:14" ht="18" customHeight="1" x14ac:dyDescent="0.2">
      <c r="N242" s="150"/>
    </row>
    <row r="243" spans="14:14" ht="18" customHeight="1" x14ac:dyDescent="0.2">
      <c r="N243" s="150"/>
    </row>
    <row r="250" spans="14:14" ht="18" customHeight="1" x14ac:dyDescent="0.2">
      <c r="N250" s="153"/>
    </row>
    <row r="251" spans="14:14" ht="18" customHeight="1" x14ac:dyDescent="0.2">
      <c r="N251" s="153"/>
    </row>
    <row r="252" spans="14:14" ht="18" customHeight="1" x14ac:dyDescent="0.2">
      <c r="N252" s="153"/>
    </row>
    <row r="264" spans="14:14" ht="18" customHeight="1" x14ac:dyDescent="0.2">
      <c r="N264" s="150"/>
    </row>
    <row r="270" spans="14:14" ht="18" customHeight="1" x14ac:dyDescent="0.2">
      <c r="N270" s="152"/>
    </row>
    <row r="271" spans="14:14" ht="18" customHeight="1" x14ac:dyDescent="0.2">
      <c r="N271" s="152"/>
    </row>
    <row r="272" spans="14:14" ht="18" customHeight="1" x14ac:dyDescent="0.2">
      <c r="N272" s="150"/>
    </row>
    <row r="273" spans="14:14" ht="18" customHeight="1" x14ac:dyDescent="0.2">
      <c r="N273" s="150"/>
    </row>
    <row r="280" spans="14:14" ht="18" customHeight="1" x14ac:dyDescent="0.2">
      <c r="N280" s="153"/>
    </row>
    <row r="281" spans="14:14" ht="18" customHeight="1" x14ac:dyDescent="0.2">
      <c r="N281" s="153"/>
    </row>
    <row r="282" spans="14:14" ht="18" customHeight="1" x14ac:dyDescent="0.2">
      <c r="N282" s="153"/>
    </row>
    <row r="294" spans="14:14" ht="18" customHeight="1" x14ac:dyDescent="0.2">
      <c r="N294" s="150"/>
    </row>
    <row r="300" spans="14:14" ht="18" customHeight="1" x14ac:dyDescent="0.2">
      <c r="N300" s="152"/>
    </row>
    <row r="301" spans="14:14" ht="18" customHeight="1" x14ac:dyDescent="0.2">
      <c r="N301" s="152"/>
    </row>
    <row r="302" spans="14:14" ht="18" customHeight="1" x14ac:dyDescent="0.2">
      <c r="N302" s="150"/>
    </row>
    <row r="303" spans="14:14" ht="18" customHeight="1" x14ac:dyDescent="0.2">
      <c r="N303" s="150"/>
    </row>
    <row r="310" spans="14:14" ht="18" customHeight="1" x14ac:dyDescent="0.2">
      <c r="N310" s="153"/>
    </row>
    <row r="311" spans="14:14" ht="18" customHeight="1" x14ac:dyDescent="0.2">
      <c r="N311" s="153"/>
    </row>
    <row r="312" spans="14:14" ht="18" customHeight="1" x14ac:dyDescent="0.2">
      <c r="N312" s="153"/>
    </row>
    <row r="324" spans="14:14" ht="18" customHeight="1" x14ac:dyDescent="0.2">
      <c r="N324" s="150"/>
    </row>
    <row r="330" spans="14:14" ht="18" customHeight="1" x14ac:dyDescent="0.2">
      <c r="N330" s="152"/>
    </row>
    <row r="331" spans="14:14" ht="18" customHeight="1" x14ac:dyDescent="0.2">
      <c r="N331" s="152"/>
    </row>
    <row r="332" spans="14:14" ht="18" customHeight="1" x14ac:dyDescent="0.2">
      <c r="N332" s="150"/>
    </row>
    <row r="333" spans="14:14" ht="18" customHeight="1" x14ac:dyDescent="0.2">
      <c r="N333" s="150"/>
    </row>
    <row r="340" spans="14:14" ht="18" customHeight="1" x14ac:dyDescent="0.2">
      <c r="N340" s="153"/>
    </row>
    <row r="341" spans="14:14" ht="18" customHeight="1" x14ac:dyDescent="0.2">
      <c r="N341" s="153"/>
    </row>
    <row r="342" spans="14:14" ht="18" customHeight="1" x14ac:dyDescent="0.2">
      <c r="N342" s="153"/>
    </row>
    <row r="354" spans="14:14" ht="18" customHeight="1" x14ac:dyDescent="0.2">
      <c r="N354" s="150"/>
    </row>
    <row r="360" spans="14:14" ht="18" customHeight="1" x14ac:dyDescent="0.2">
      <c r="N360" s="152"/>
    </row>
    <row r="361" spans="14:14" ht="18" customHeight="1" x14ac:dyDescent="0.2">
      <c r="N361" s="152"/>
    </row>
    <row r="362" spans="14:14" ht="18" customHeight="1" x14ac:dyDescent="0.2">
      <c r="N362" s="150"/>
    </row>
    <row r="363" spans="14:14" ht="18" customHeight="1" x14ac:dyDescent="0.2">
      <c r="N363" s="150"/>
    </row>
    <row r="370" spans="14:14" ht="18" customHeight="1" x14ac:dyDescent="0.2">
      <c r="N370" s="153"/>
    </row>
    <row r="371" spans="14:14" ht="18" customHeight="1" x14ac:dyDescent="0.2">
      <c r="N371" s="153"/>
    </row>
    <row r="372" spans="14:14" ht="18" customHeight="1" x14ac:dyDescent="0.2">
      <c r="N372" s="153"/>
    </row>
    <row r="384" spans="14:14" ht="18" customHeight="1" x14ac:dyDescent="0.2">
      <c r="N384" s="150"/>
    </row>
    <row r="390" spans="14:14" ht="18" customHeight="1" x14ac:dyDescent="0.2">
      <c r="N390" s="152"/>
    </row>
    <row r="391" spans="14:14" ht="18" customHeight="1" x14ac:dyDescent="0.2">
      <c r="N391" s="152"/>
    </row>
    <row r="392" spans="14:14" ht="18" customHeight="1" x14ac:dyDescent="0.2">
      <c r="N392" s="150"/>
    </row>
    <row r="393" spans="14:14" ht="18" customHeight="1" x14ac:dyDescent="0.2">
      <c r="N393" s="150"/>
    </row>
    <row r="400" spans="14:14" ht="18" customHeight="1" x14ac:dyDescent="0.2">
      <c r="N400" s="153"/>
    </row>
    <row r="401" spans="14:14" ht="18" customHeight="1" x14ac:dyDescent="0.2">
      <c r="N401" s="153"/>
    </row>
    <row r="402" spans="14:14" ht="18" customHeight="1" x14ac:dyDescent="0.2">
      <c r="N402" s="153"/>
    </row>
    <row r="414" spans="14:14" ht="18" customHeight="1" x14ac:dyDescent="0.2">
      <c r="N414" s="150"/>
    </row>
    <row r="420" spans="14:14" ht="18" customHeight="1" x14ac:dyDescent="0.2">
      <c r="N420" s="152"/>
    </row>
    <row r="421" spans="14:14" ht="18" customHeight="1" x14ac:dyDescent="0.2">
      <c r="N421" s="152"/>
    </row>
    <row r="422" spans="14:14" ht="18" customHeight="1" x14ac:dyDescent="0.2">
      <c r="N422" s="150"/>
    </row>
    <row r="423" spans="14:14" ht="18" customHeight="1" x14ac:dyDescent="0.2">
      <c r="N423" s="150"/>
    </row>
    <row r="430" spans="14:14" ht="18" customHeight="1" x14ac:dyDescent="0.2">
      <c r="N430" s="153"/>
    </row>
    <row r="431" spans="14:14" ht="18" customHeight="1" x14ac:dyDescent="0.2">
      <c r="N431" s="153"/>
    </row>
    <row r="432" spans="14:14" ht="18" customHeight="1" x14ac:dyDescent="0.2">
      <c r="N432" s="153"/>
    </row>
    <row r="444" spans="14:14" ht="18" customHeight="1" x14ac:dyDescent="0.2">
      <c r="N444" s="150"/>
    </row>
    <row r="450" spans="14:14" ht="18" customHeight="1" x14ac:dyDescent="0.2">
      <c r="N450" s="152"/>
    </row>
    <row r="451" spans="14:14" ht="18" customHeight="1" x14ac:dyDescent="0.2">
      <c r="N451" s="152"/>
    </row>
    <row r="452" spans="14:14" ht="18" customHeight="1" x14ac:dyDescent="0.2">
      <c r="N452" s="150"/>
    </row>
    <row r="453" spans="14:14" ht="18" customHeight="1" x14ac:dyDescent="0.2">
      <c r="N453" s="150"/>
    </row>
    <row r="460" spans="14:14" ht="18" customHeight="1" x14ac:dyDescent="0.2">
      <c r="N460" s="153"/>
    </row>
    <row r="461" spans="14:14" ht="18" customHeight="1" x14ac:dyDescent="0.2">
      <c r="N461" s="153"/>
    </row>
    <row r="462" spans="14:14" ht="18" customHeight="1" x14ac:dyDescent="0.2">
      <c r="N462" s="153"/>
    </row>
    <row r="474" spans="14:14" ht="18" customHeight="1" x14ac:dyDescent="0.2">
      <c r="N474" s="150"/>
    </row>
    <row r="480" spans="14:14" ht="18" customHeight="1" x14ac:dyDescent="0.2">
      <c r="N480" s="152"/>
    </row>
    <row r="481" spans="14:14" ht="18" customHeight="1" x14ac:dyDescent="0.2">
      <c r="N481" s="152"/>
    </row>
    <row r="482" spans="14:14" ht="18" customHeight="1" x14ac:dyDescent="0.2">
      <c r="N482" s="150"/>
    </row>
    <row r="483" spans="14:14" ht="18" customHeight="1" x14ac:dyDescent="0.2">
      <c r="N483" s="150"/>
    </row>
    <row r="490" spans="14:14" ht="18" customHeight="1" x14ac:dyDescent="0.2">
      <c r="N490" s="153"/>
    </row>
    <row r="491" spans="14:14" ht="18" customHeight="1" x14ac:dyDescent="0.2">
      <c r="N491" s="153"/>
    </row>
    <row r="492" spans="14:14" ht="18" customHeight="1" x14ac:dyDescent="0.2">
      <c r="N492" s="153"/>
    </row>
    <row r="504" spans="14:14" ht="18" customHeight="1" x14ac:dyDescent="0.2">
      <c r="N504" s="150"/>
    </row>
    <row r="510" spans="14:14" ht="18" customHeight="1" x14ac:dyDescent="0.2">
      <c r="N510" s="152"/>
    </row>
    <row r="511" spans="14:14" ht="18" customHeight="1" x14ac:dyDescent="0.2">
      <c r="N511" s="152"/>
    </row>
    <row r="512" spans="14:14" ht="18" customHeight="1" x14ac:dyDescent="0.2">
      <c r="N512" s="150"/>
    </row>
    <row r="513" spans="14:14" ht="18" customHeight="1" x14ac:dyDescent="0.2">
      <c r="N513" s="150"/>
    </row>
    <row r="520" spans="14:14" ht="18" customHeight="1" x14ac:dyDescent="0.2">
      <c r="N520" s="153"/>
    </row>
    <row r="521" spans="14:14" ht="18" customHeight="1" x14ac:dyDescent="0.2">
      <c r="N521" s="153"/>
    </row>
    <row r="522" spans="14:14" ht="18" customHeight="1" x14ac:dyDescent="0.2">
      <c r="N522" s="153"/>
    </row>
    <row r="534" spans="14:14" ht="18" customHeight="1" x14ac:dyDescent="0.2">
      <c r="N534" s="150"/>
    </row>
    <row r="540" spans="14:14" ht="18" customHeight="1" x14ac:dyDescent="0.2">
      <c r="N540" s="152"/>
    </row>
    <row r="541" spans="14:14" ht="18" customHeight="1" x14ac:dyDescent="0.2">
      <c r="N541" s="152"/>
    </row>
    <row r="542" spans="14:14" ht="18" customHeight="1" x14ac:dyDescent="0.2">
      <c r="N542" s="150"/>
    </row>
    <row r="543" spans="14:14" ht="18" customHeight="1" x14ac:dyDescent="0.2">
      <c r="N543" s="150"/>
    </row>
    <row r="550" spans="14:14" ht="18" customHeight="1" x14ac:dyDescent="0.2">
      <c r="N550" s="153"/>
    </row>
    <row r="551" spans="14:14" ht="18" customHeight="1" x14ac:dyDescent="0.2">
      <c r="N551" s="153"/>
    </row>
    <row r="552" spans="14:14" ht="18" customHeight="1" x14ac:dyDescent="0.2">
      <c r="N552" s="153"/>
    </row>
    <row r="564" spans="14:14" ht="18" customHeight="1" x14ac:dyDescent="0.2">
      <c r="N564" s="150"/>
    </row>
    <row r="570" spans="14:14" ht="18" customHeight="1" x14ac:dyDescent="0.2">
      <c r="N570" s="152"/>
    </row>
    <row r="571" spans="14:14" ht="18" customHeight="1" x14ac:dyDescent="0.2">
      <c r="N571" s="152"/>
    </row>
    <row r="572" spans="14:14" ht="18" customHeight="1" x14ac:dyDescent="0.2">
      <c r="N572" s="150"/>
    </row>
    <row r="573" spans="14:14" ht="18" customHeight="1" x14ac:dyDescent="0.2">
      <c r="N573" s="150"/>
    </row>
    <row r="580" spans="14:14" ht="18" customHeight="1" x14ac:dyDescent="0.2">
      <c r="N580" s="153"/>
    </row>
    <row r="581" spans="14:14" ht="18" customHeight="1" x14ac:dyDescent="0.2">
      <c r="N581" s="153"/>
    </row>
    <row r="582" spans="14:14" ht="18" customHeight="1" x14ac:dyDescent="0.2">
      <c r="N582" s="153"/>
    </row>
    <row r="594" spans="14:14" ht="18" customHeight="1" x14ac:dyDescent="0.2">
      <c r="N594" s="150"/>
    </row>
    <row r="600" spans="14:14" ht="18" customHeight="1" x14ac:dyDescent="0.2">
      <c r="N600" s="152"/>
    </row>
    <row r="601" spans="14:14" ht="18" customHeight="1" x14ac:dyDescent="0.2">
      <c r="N601" s="152"/>
    </row>
    <row r="602" spans="14:14" ht="18" customHeight="1" x14ac:dyDescent="0.2">
      <c r="N602" s="150"/>
    </row>
    <row r="603" spans="14:14" ht="18" customHeight="1" x14ac:dyDescent="0.2">
      <c r="N603" s="150"/>
    </row>
    <row r="610" spans="14:14" ht="18" customHeight="1" x14ac:dyDescent="0.2">
      <c r="N610" s="153"/>
    </row>
    <row r="611" spans="14:14" ht="18" customHeight="1" x14ac:dyDescent="0.2">
      <c r="N611" s="153"/>
    </row>
    <row r="612" spans="14:14" ht="18" customHeight="1" x14ac:dyDescent="0.2">
      <c r="N612" s="153"/>
    </row>
    <row r="624" spans="14:14" ht="18" customHeight="1" x14ac:dyDescent="0.2">
      <c r="N624" s="150"/>
    </row>
    <row r="630" spans="14:14" ht="18" customHeight="1" x14ac:dyDescent="0.2">
      <c r="N630" s="152"/>
    </row>
    <row r="631" spans="14:14" ht="18" customHeight="1" x14ac:dyDescent="0.2">
      <c r="N631" s="152"/>
    </row>
    <row r="632" spans="14:14" ht="18" customHeight="1" x14ac:dyDescent="0.2">
      <c r="N632" s="150"/>
    </row>
    <row r="633" spans="14:14" ht="18" customHeight="1" x14ac:dyDescent="0.2">
      <c r="N633" s="150"/>
    </row>
    <row r="640" spans="14:14" ht="18" customHeight="1" x14ac:dyDescent="0.2">
      <c r="N640" s="153"/>
    </row>
    <row r="641" spans="14:14" ht="18" customHeight="1" x14ac:dyDescent="0.2">
      <c r="N641" s="153"/>
    </row>
    <row r="642" spans="14:14" ht="18" customHeight="1" x14ac:dyDescent="0.2">
      <c r="N642" s="153"/>
    </row>
    <row r="654" spans="14:14" ht="18" customHeight="1" x14ac:dyDescent="0.2">
      <c r="N654" s="150"/>
    </row>
    <row r="660" spans="14:14" ht="18" customHeight="1" x14ac:dyDescent="0.2">
      <c r="N660" s="152"/>
    </row>
    <row r="661" spans="14:14" ht="18" customHeight="1" x14ac:dyDescent="0.2">
      <c r="N661" s="152"/>
    </row>
    <row r="662" spans="14:14" ht="18" customHeight="1" x14ac:dyDescent="0.2">
      <c r="N662" s="150"/>
    </row>
    <row r="663" spans="14:14" ht="18" customHeight="1" x14ac:dyDescent="0.2">
      <c r="N663" s="150"/>
    </row>
    <row r="670" spans="14:14" ht="18" customHeight="1" x14ac:dyDescent="0.2">
      <c r="N670" s="153"/>
    </row>
    <row r="671" spans="14:14" ht="18" customHeight="1" x14ac:dyDescent="0.2">
      <c r="N671" s="153"/>
    </row>
    <row r="672" spans="14:14" ht="18" customHeight="1" x14ac:dyDescent="0.2">
      <c r="N672" s="153"/>
    </row>
    <row r="684" spans="14:14" ht="18" customHeight="1" x14ac:dyDescent="0.2">
      <c r="N684" s="150"/>
    </row>
    <row r="690" spans="14:14" ht="18" customHeight="1" x14ac:dyDescent="0.2">
      <c r="N690" s="152"/>
    </row>
    <row r="691" spans="14:14" ht="18" customHeight="1" x14ac:dyDescent="0.2">
      <c r="N691" s="152"/>
    </row>
    <row r="692" spans="14:14" ht="18" customHeight="1" x14ac:dyDescent="0.2">
      <c r="N692" s="150"/>
    </row>
    <row r="693" spans="14:14" ht="18" customHeight="1" x14ac:dyDescent="0.2">
      <c r="N693" s="150"/>
    </row>
    <row r="700" spans="14:14" ht="18" customHeight="1" x14ac:dyDescent="0.2">
      <c r="N700" s="153"/>
    </row>
    <row r="701" spans="14:14" ht="18" customHeight="1" x14ac:dyDescent="0.2">
      <c r="N701" s="153"/>
    </row>
    <row r="702" spans="14:14" ht="18" customHeight="1" x14ac:dyDescent="0.2">
      <c r="N702" s="153"/>
    </row>
    <row r="714" spans="14:14" ht="18" customHeight="1" x14ac:dyDescent="0.2">
      <c r="N714" s="150"/>
    </row>
    <row r="720" spans="14:14" ht="18" customHeight="1" x14ac:dyDescent="0.2">
      <c r="N720" s="152"/>
    </row>
    <row r="721" spans="14:14" ht="18" customHeight="1" x14ac:dyDescent="0.2">
      <c r="N721" s="152"/>
    </row>
    <row r="722" spans="14:14" ht="18" customHeight="1" x14ac:dyDescent="0.2">
      <c r="N722" s="150"/>
    </row>
    <row r="723" spans="14:14" ht="18" customHeight="1" x14ac:dyDescent="0.2">
      <c r="N723" s="150"/>
    </row>
    <row r="730" spans="14:14" ht="18" customHeight="1" x14ac:dyDescent="0.2">
      <c r="N730" s="153"/>
    </row>
    <row r="731" spans="14:14" ht="18" customHeight="1" x14ac:dyDescent="0.2">
      <c r="N731" s="153"/>
    </row>
    <row r="732" spans="14:14" ht="18" customHeight="1" x14ac:dyDescent="0.2">
      <c r="N732" s="153"/>
    </row>
    <row r="744" spans="14:14" ht="18" customHeight="1" x14ac:dyDescent="0.2">
      <c r="N744" s="150"/>
    </row>
    <row r="750" spans="14:14" ht="18" customHeight="1" x14ac:dyDescent="0.2">
      <c r="N750" s="152"/>
    </row>
    <row r="751" spans="14:14" ht="18" customHeight="1" x14ac:dyDescent="0.2">
      <c r="N751" s="152"/>
    </row>
    <row r="752" spans="14:14" ht="18" customHeight="1" x14ac:dyDescent="0.2">
      <c r="N752" s="150"/>
    </row>
    <row r="753" spans="14:14" ht="18" customHeight="1" x14ac:dyDescent="0.2">
      <c r="N753" s="150"/>
    </row>
    <row r="760" spans="14:14" ht="18" customHeight="1" x14ac:dyDescent="0.2">
      <c r="N760" s="153"/>
    </row>
    <row r="761" spans="14:14" ht="18" customHeight="1" x14ac:dyDescent="0.2">
      <c r="N761" s="153"/>
    </row>
    <row r="762" spans="14:14" ht="18" customHeight="1" x14ac:dyDescent="0.2">
      <c r="N762" s="153"/>
    </row>
    <row r="774" spans="14:14" ht="18" customHeight="1" x14ac:dyDescent="0.2">
      <c r="N774" s="150"/>
    </row>
    <row r="780" spans="14:14" ht="18" customHeight="1" x14ac:dyDescent="0.2">
      <c r="N780" s="152"/>
    </row>
    <row r="781" spans="14:14" ht="18" customHeight="1" x14ac:dyDescent="0.2">
      <c r="N781" s="152"/>
    </row>
    <row r="782" spans="14:14" ht="18" customHeight="1" x14ac:dyDescent="0.2">
      <c r="N782" s="150"/>
    </row>
    <row r="783" spans="14:14" ht="18" customHeight="1" x14ac:dyDescent="0.2">
      <c r="N783" s="150"/>
    </row>
    <row r="790" spans="14:14" ht="18" customHeight="1" x14ac:dyDescent="0.2">
      <c r="N790" s="153"/>
    </row>
    <row r="791" spans="14:14" ht="18" customHeight="1" x14ac:dyDescent="0.2">
      <c r="N791" s="153"/>
    </row>
    <row r="792" spans="14:14" ht="18" customHeight="1" x14ac:dyDescent="0.2">
      <c r="N792" s="153"/>
    </row>
    <row r="804" spans="14:14" ht="18" customHeight="1" x14ac:dyDescent="0.2">
      <c r="N804" s="150"/>
    </row>
    <row r="810" spans="14:14" ht="18" customHeight="1" x14ac:dyDescent="0.2">
      <c r="N810" s="152"/>
    </row>
    <row r="811" spans="14:14" ht="18" customHeight="1" x14ac:dyDescent="0.2">
      <c r="N811" s="152"/>
    </row>
    <row r="812" spans="14:14" ht="18" customHeight="1" x14ac:dyDescent="0.2">
      <c r="N812" s="150"/>
    </row>
    <row r="813" spans="14:14" ht="18" customHeight="1" x14ac:dyDescent="0.2">
      <c r="N813" s="150"/>
    </row>
    <row r="820" spans="14:14" ht="18" customHeight="1" x14ac:dyDescent="0.2">
      <c r="N820" s="153"/>
    </row>
    <row r="821" spans="14:14" ht="18" customHeight="1" x14ac:dyDescent="0.2">
      <c r="N821" s="153"/>
    </row>
    <row r="822" spans="14:14" ht="18" customHeight="1" x14ac:dyDescent="0.2">
      <c r="N822" s="153"/>
    </row>
    <row r="834" spans="14:14" ht="18" customHeight="1" x14ac:dyDescent="0.2">
      <c r="N834" s="150"/>
    </row>
    <row r="840" spans="14:14" ht="18" customHeight="1" x14ac:dyDescent="0.2">
      <c r="N840" s="152"/>
    </row>
    <row r="841" spans="14:14" ht="18" customHeight="1" x14ac:dyDescent="0.2">
      <c r="N841" s="152"/>
    </row>
    <row r="842" spans="14:14" ht="18" customHeight="1" x14ac:dyDescent="0.2">
      <c r="N842" s="150"/>
    </row>
    <row r="843" spans="14:14" ht="18" customHeight="1" x14ac:dyDescent="0.2">
      <c r="N843" s="150"/>
    </row>
    <row r="850" spans="14:14" ht="18" customHeight="1" x14ac:dyDescent="0.2">
      <c r="N850" s="153"/>
    </row>
    <row r="851" spans="14:14" ht="18" customHeight="1" x14ac:dyDescent="0.2">
      <c r="N851" s="153"/>
    </row>
    <row r="852" spans="14:14" ht="18" customHeight="1" x14ac:dyDescent="0.2">
      <c r="N852" s="153"/>
    </row>
    <row r="864" spans="14:14" ht="18" customHeight="1" x14ac:dyDescent="0.2">
      <c r="N864" s="150"/>
    </row>
    <row r="870" spans="14:14" ht="18" customHeight="1" x14ac:dyDescent="0.2">
      <c r="N870" s="152"/>
    </row>
    <row r="871" spans="14:14" ht="18" customHeight="1" x14ac:dyDescent="0.2">
      <c r="N871" s="152"/>
    </row>
    <row r="872" spans="14:14" ht="18" customHeight="1" x14ac:dyDescent="0.2">
      <c r="N872" s="150"/>
    </row>
    <row r="873" spans="14:14" ht="18" customHeight="1" x14ac:dyDescent="0.2">
      <c r="N873" s="150"/>
    </row>
    <row r="880" spans="14:14" ht="18" customHeight="1" x14ac:dyDescent="0.2">
      <c r="N880" s="153"/>
    </row>
    <row r="881" spans="14:14" ht="18" customHeight="1" x14ac:dyDescent="0.2">
      <c r="N881" s="153"/>
    </row>
    <row r="882" spans="14:14" ht="18" customHeight="1" x14ac:dyDescent="0.2">
      <c r="N882" s="153"/>
    </row>
    <row r="894" spans="14:14" ht="18" customHeight="1" x14ac:dyDescent="0.2">
      <c r="N894" s="150"/>
    </row>
    <row r="900" spans="14:14" ht="18" customHeight="1" x14ac:dyDescent="0.2">
      <c r="N900" s="152"/>
    </row>
    <row r="901" spans="14:14" ht="18" customHeight="1" x14ac:dyDescent="0.2">
      <c r="N901" s="152"/>
    </row>
    <row r="902" spans="14:14" ht="18" customHeight="1" x14ac:dyDescent="0.2">
      <c r="N902" s="150"/>
    </row>
    <row r="903" spans="14:14" ht="18" customHeight="1" x14ac:dyDescent="0.2">
      <c r="N903" s="150"/>
    </row>
    <row r="910" spans="14:14" ht="18" customHeight="1" x14ac:dyDescent="0.2">
      <c r="N910" s="153"/>
    </row>
    <row r="911" spans="14:14" ht="18" customHeight="1" x14ac:dyDescent="0.2">
      <c r="N911" s="153"/>
    </row>
    <row r="912" spans="14:14" ht="18" customHeight="1" x14ac:dyDescent="0.2">
      <c r="N912" s="153"/>
    </row>
    <row r="924" spans="14:14" ht="18" customHeight="1" x14ac:dyDescent="0.2">
      <c r="N924" s="150"/>
    </row>
    <row r="930" spans="14:14" ht="18" customHeight="1" x14ac:dyDescent="0.2">
      <c r="N930" s="152"/>
    </row>
    <row r="931" spans="14:14" ht="18" customHeight="1" x14ac:dyDescent="0.2">
      <c r="N931" s="152"/>
    </row>
    <row r="932" spans="14:14" ht="18" customHeight="1" x14ac:dyDescent="0.2">
      <c r="N932" s="150"/>
    </row>
    <row r="933" spans="14:14" ht="18" customHeight="1" x14ac:dyDescent="0.2">
      <c r="N933" s="150"/>
    </row>
    <row r="940" spans="14:14" ht="18" customHeight="1" x14ac:dyDescent="0.2">
      <c r="N940" s="153"/>
    </row>
    <row r="941" spans="14:14" ht="18" customHeight="1" x14ac:dyDescent="0.2">
      <c r="N941" s="153"/>
    </row>
    <row r="942" spans="14:14" ht="18" customHeight="1" x14ac:dyDescent="0.2">
      <c r="N942" s="153"/>
    </row>
    <row r="954" spans="14:14" ht="18" customHeight="1" x14ac:dyDescent="0.2">
      <c r="N954" s="150"/>
    </row>
    <row r="960" spans="14:14" ht="18" customHeight="1" x14ac:dyDescent="0.2">
      <c r="N960" s="152"/>
    </row>
  </sheetData>
  <sheetProtection sheet="1" objects="1" scenarios="1"/>
  <mergeCells count="44">
    <mergeCell ref="B1:I1"/>
    <mergeCell ref="J1:L1"/>
    <mergeCell ref="Q1:X1"/>
    <mergeCell ref="Y1:AA1"/>
    <mergeCell ref="G2:L2"/>
    <mergeCell ref="V2:AA2"/>
    <mergeCell ref="H3:L3"/>
    <mergeCell ref="W3:AA3"/>
    <mergeCell ref="G10:L10"/>
    <mergeCell ref="V10:AA10"/>
    <mergeCell ref="A16:C16"/>
    <mergeCell ref="P16:R16"/>
    <mergeCell ref="Y34:AA34"/>
    <mergeCell ref="G19:L19"/>
    <mergeCell ref="V19:AA19"/>
    <mergeCell ref="A25:C25"/>
    <mergeCell ref="P25:R25"/>
    <mergeCell ref="G27:L27"/>
    <mergeCell ref="V27:AA27"/>
    <mergeCell ref="A33:C33"/>
    <mergeCell ref="P33:R33"/>
    <mergeCell ref="B34:I34"/>
    <mergeCell ref="J34:L34"/>
    <mergeCell ref="Q34:X34"/>
    <mergeCell ref="B35:I35"/>
    <mergeCell ref="J35:L35"/>
    <mergeCell ref="Q35:X35"/>
    <mergeCell ref="Y35:AA35"/>
    <mergeCell ref="G36:L36"/>
    <mergeCell ref="V36:AA36"/>
    <mergeCell ref="H37:L37"/>
    <mergeCell ref="W37:AA37"/>
    <mergeCell ref="G44:L44"/>
    <mergeCell ref="V44:AA44"/>
    <mergeCell ref="A50:C50"/>
    <mergeCell ref="P50:R50"/>
    <mergeCell ref="A67:C67"/>
    <mergeCell ref="P67:R67"/>
    <mergeCell ref="G53:L53"/>
    <mergeCell ref="V53:AA53"/>
    <mergeCell ref="A59:C59"/>
    <mergeCell ref="P59:R59"/>
    <mergeCell ref="G61:L61"/>
    <mergeCell ref="V61:AA61"/>
  </mergeCells>
  <pageMargins left="0.59055118110236227" right="0" top="0.19685039370078741" bottom="0" header="0" footer="0"/>
  <pageSetup paperSize="9" scale="99" fitToHeight="2" orientation="landscape" horizontalDpi="4294967293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AB960"/>
  <sheetViews>
    <sheetView zoomScale="70" zoomScaleNormal="70" workbookViewId="0">
      <selection activeCell="B14" sqref="B14:I14"/>
    </sheetView>
  </sheetViews>
  <sheetFormatPr baseColWidth="10" defaultRowHeight="18" customHeight="1" x14ac:dyDescent="0.2"/>
  <cols>
    <col min="1" max="1" width="5.7109375" style="5" customWidth="1"/>
    <col min="2" max="2" width="4.42578125" style="5" customWidth="1"/>
    <col min="3" max="3" width="3.85546875" style="5" customWidth="1"/>
    <col min="4" max="4" width="8.7109375" style="5" customWidth="1"/>
    <col min="5" max="6" width="4.7109375" style="5" customWidth="1"/>
    <col min="7" max="7" width="5.7109375" style="5" customWidth="1"/>
    <col min="8" max="12" width="4.7109375" style="5" customWidth="1"/>
    <col min="13" max="13" width="5.7109375" style="151" customWidth="1"/>
    <col min="14" max="14" width="1.7109375" style="151" customWidth="1"/>
    <col min="15" max="15" width="6.28515625" style="5" customWidth="1"/>
    <col min="16" max="16" width="5.7109375" style="5" customWidth="1"/>
    <col min="17" max="17" width="4.42578125" style="5" customWidth="1"/>
    <col min="18" max="18" width="3.85546875" style="5" customWidth="1"/>
    <col min="19" max="19" width="8.7109375" style="5" customWidth="1"/>
    <col min="20" max="21" width="4.7109375" style="5" customWidth="1"/>
    <col min="22" max="22" width="5.7109375" style="5" customWidth="1"/>
    <col min="23" max="27" width="4.7109375" style="5" customWidth="1"/>
    <col min="28" max="28" width="5.7109375" style="5" customWidth="1"/>
    <col min="29" max="16384" width="11.42578125" style="5"/>
  </cols>
  <sheetData>
    <row r="1" spans="1:27" ht="21" customHeight="1" x14ac:dyDescent="0.2">
      <c r="A1" s="181" t="str">
        <f>"Die "&amp;$B$14&amp;" wird freundlich unterstützt von:"</f>
        <v>Die   4 Serien - Liga wird freundlich unterstützt von:</v>
      </c>
      <c r="M1" s="154"/>
      <c r="N1" s="250"/>
      <c r="O1" s="108"/>
      <c r="P1" s="181" t="str">
        <f>"Die "&amp;$B$14&amp;" wird freundlich unterstützt von:"</f>
        <v>Die   4 Serien - Liga wird freundlich unterstützt von:</v>
      </c>
    </row>
    <row r="2" spans="1:27" ht="18" customHeight="1" x14ac:dyDescent="0.25">
      <c r="A2" s="215"/>
      <c r="N2" s="150"/>
      <c r="O2" s="108"/>
      <c r="P2" s="215"/>
    </row>
    <row r="3" spans="1:27" ht="18" customHeight="1" x14ac:dyDescent="0.25">
      <c r="A3" s="215"/>
      <c r="N3" s="156"/>
      <c r="O3" s="108"/>
      <c r="P3" s="215"/>
    </row>
    <row r="4" spans="1:27" ht="18" customHeight="1" x14ac:dyDescent="0.25">
      <c r="A4" s="215"/>
      <c r="N4" s="156"/>
      <c r="O4" s="108"/>
      <c r="P4" s="215"/>
    </row>
    <row r="5" spans="1:27" ht="18" customHeight="1" x14ac:dyDescent="0.25">
      <c r="A5" s="215"/>
      <c r="N5" s="156"/>
      <c r="O5" s="108"/>
      <c r="P5" s="215"/>
    </row>
    <row r="6" spans="1:27" ht="18" customHeight="1" x14ac:dyDescent="0.25">
      <c r="A6" s="215"/>
      <c r="N6" s="156"/>
      <c r="O6" s="108"/>
      <c r="P6" s="215"/>
    </row>
    <row r="7" spans="1:27" ht="18" customHeight="1" x14ac:dyDescent="0.25">
      <c r="A7" s="215"/>
      <c r="O7" s="108"/>
      <c r="P7" s="215"/>
    </row>
    <row r="8" spans="1:27" ht="18" customHeight="1" x14ac:dyDescent="0.25">
      <c r="A8" s="215"/>
      <c r="O8" s="108"/>
      <c r="P8" s="215"/>
    </row>
    <row r="9" spans="1:27" ht="18" customHeight="1" x14ac:dyDescent="0.25">
      <c r="A9" s="215"/>
      <c r="O9" s="108"/>
      <c r="P9" s="215"/>
    </row>
    <row r="10" spans="1:27" ht="18" customHeight="1" x14ac:dyDescent="0.25">
      <c r="A10" s="215"/>
      <c r="N10" s="153"/>
      <c r="O10" s="108"/>
      <c r="P10" s="215"/>
    </row>
    <row r="11" spans="1:27" ht="18" customHeight="1" x14ac:dyDescent="0.25">
      <c r="A11" s="215"/>
      <c r="N11" s="153"/>
      <c r="O11" s="108"/>
      <c r="P11" s="215"/>
    </row>
    <row r="12" spans="1:27" ht="18" customHeight="1" x14ac:dyDescent="0.25">
      <c r="A12" s="215"/>
      <c r="N12" s="153"/>
      <c r="O12" s="108"/>
      <c r="P12" s="215"/>
    </row>
    <row r="13" spans="1:27" ht="18" customHeight="1" x14ac:dyDescent="0.25">
      <c r="A13" s="215"/>
      <c r="O13" s="108"/>
      <c r="P13" s="215"/>
    </row>
    <row r="14" spans="1:27" ht="24" customHeight="1" thickBot="1" x14ac:dyDescent="0.25">
      <c r="A14" s="81"/>
      <c r="B14" s="267" t="str">
        <f>VORNE_20S!B1</f>
        <v xml:space="preserve">  4 Serien - Liga</v>
      </c>
      <c r="C14" s="267"/>
      <c r="D14" s="267"/>
      <c r="E14" s="267"/>
      <c r="F14" s="267"/>
      <c r="G14" s="267"/>
      <c r="H14" s="267"/>
      <c r="I14" s="267"/>
      <c r="J14" s="268">
        <f>VORNE_20S!J1</f>
        <v>2023</v>
      </c>
      <c r="K14" s="268"/>
      <c r="L14" s="268"/>
      <c r="M14" s="249" t="str">
        <f>VORNE_20S!M1</f>
        <v>A</v>
      </c>
      <c r="O14" s="253">
        <f>VORNE_20S!O1</f>
        <v>2</v>
      </c>
      <c r="P14" s="81"/>
      <c r="Q14" s="267" t="str">
        <f>$B$14</f>
        <v xml:space="preserve">  4 Serien - Liga</v>
      </c>
      <c r="R14" s="267"/>
      <c r="S14" s="267"/>
      <c r="T14" s="267"/>
      <c r="U14" s="267"/>
      <c r="V14" s="267"/>
      <c r="W14" s="267"/>
      <c r="X14" s="267"/>
      <c r="Y14" s="268">
        <f>$J$14</f>
        <v>2023</v>
      </c>
      <c r="Z14" s="268"/>
      <c r="AA14" s="268"/>
    </row>
    <row r="15" spans="1:27" ht="18" customHeight="1" thickBot="1" x14ac:dyDescent="0.3">
      <c r="A15" s="82" t="s">
        <v>90</v>
      </c>
      <c r="B15" s="83"/>
      <c r="C15" s="83"/>
      <c r="D15" s="84" t="str">
        <f>M14&amp;O14</f>
        <v>A2</v>
      </c>
      <c r="E15" s="84" t="s">
        <v>91</v>
      </c>
      <c r="F15" s="83"/>
      <c r="G15" s="254"/>
      <c r="H15" s="254"/>
      <c r="I15" s="254"/>
      <c r="J15" s="254"/>
      <c r="K15" s="254"/>
      <c r="L15" s="257"/>
      <c r="M15" s="150"/>
      <c r="O15" s="86"/>
      <c r="P15" s="82" t="s">
        <v>90</v>
      </c>
      <c r="Q15" s="83"/>
      <c r="R15" s="83"/>
      <c r="S15" s="84" t="str">
        <f>M14&amp;O14-1</f>
        <v>A1</v>
      </c>
      <c r="T15" s="84" t="s">
        <v>91</v>
      </c>
      <c r="U15" s="83"/>
      <c r="V15" s="254"/>
      <c r="W15" s="254"/>
      <c r="X15" s="254"/>
      <c r="Y15" s="254"/>
      <c r="Z15" s="254"/>
      <c r="AA15" s="257"/>
    </row>
    <row r="16" spans="1:27" ht="18" customHeight="1" thickBot="1" x14ac:dyDescent="0.25">
      <c r="A16" s="87" t="s">
        <v>92</v>
      </c>
      <c r="B16" s="88" t="s">
        <v>93</v>
      </c>
      <c r="C16" s="88" t="s">
        <v>23</v>
      </c>
      <c r="D16" s="88" t="s">
        <v>94</v>
      </c>
      <c r="E16" s="88" t="s">
        <v>95</v>
      </c>
      <c r="F16" s="88" t="s">
        <v>96</v>
      </c>
      <c r="G16" s="89" t="s">
        <v>97</v>
      </c>
      <c r="H16" s="263" t="s">
        <v>98</v>
      </c>
      <c r="I16" s="264"/>
      <c r="J16" s="264"/>
      <c r="K16" s="264"/>
      <c r="L16" s="265"/>
      <c r="M16" s="150"/>
      <c r="O16" s="86"/>
      <c r="P16" s="87" t="s">
        <v>92</v>
      </c>
      <c r="Q16" s="88" t="s">
        <v>93</v>
      </c>
      <c r="R16" s="88" t="s">
        <v>23</v>
      </c>
      <c r="S16" s="88" t="s">
        <v>94</v>
      </c>
      <c r="T16" s="88" t="s">
        <v>95</v>
      </c>
      <c r="U16" s="88" t="s">
        <v>96</v>
      </c>
      <c r="V16" s="89" t="s">
        <v>97</v>
      </c>
      <c r="W16" s="263" t="s">
        <v>98</v>
      </c>
      <c r="X16" s="264"/>
      <c r="Y16" s="264"/>
      <c r="Z16" s="264"/>
      <c r="AA16" s="265"/>
    </row>
    <row r="17" spans="1:28" ht="18" customHeight="1" thickBot="1" x14ac:dyDescent="0.25">
      <c r="A17" s="266" t="s">
        <v>143</v>
      </c>
      <c r="B17" s="255"/>
      <c r="C17" s="259"/>
      <c r="D17" s="90" t="s">
        <v>100</v>
      </c>
      <c r="E17" s="90"/>
      <c r="F17" s="91"/>
      <c r="G17" s="92" t="s">
        <v>100</v>
      </c>
      <c r="H17" s="87"/>
      <c r="I17" s="90"/>
      <c r="J17" s="90"/>
      <c r="K17" s="90"/>
      <c r="L17" s="92"/>
      <c r="M17" s="162" t="s">
        <v>138</v>
      </c>
      <c r="O17" s="94"/>
      <c r="P17" s="266" t="s">
        <v>143</v>
      </c>
      <c r="Q17" s="255"/>
      <c r="R17" s="259"/>
      <c r="S17" s="90" t="s">
        <v>100</v>
      </c>
      <c r="T17" s="90"/>
      <c r="U17" s="91"/>
      <c r="V17" s="92" t="s">
        <v>100</v>
      </c>
      <c r="W17" s="87"/>
      <c r="X17" s="90"/>
      <c r="Y17" s="90"/>
      <c r="Z17" s="90"/>
      <c r="AA17" s="92"/>
      <c r="AB17" s="162" t="s">
        <v>138</v>
      </c>
    </row>
    <row r="18" spans="1:28" ht="18" customHeight="1" x14ac:dyDescent="0.2">
      <c r="A18" s="70" t="s">
        <v>112</v>
      </c>
      <c r="B18" s="71">
        <f>VLOOKUP($D$15,'Tischplan_16er_1.-5.'!$4:161,34)</f>
        <v>2</v>
      </c>
      <c r="C18" s="71">
        <f>VLOOKUP($D$15,'Tischplan_16er_1.-5.'!$4:161,35)</f>
        <v>1</v>
      </c>
      <c r="D18" s="95"/>
      <c r="E18" s="95"/>
      <c r="F18" s="96"/>
      <c r="G18" s="97"/>
      <c r="H18" s="98"/>
      <c r="I18" s="95"/>
      <c r="J18" s="95"/>
      <c r="K18" s="95"/>
      <c r="L18" s="97"/>
      <c r="M18" s="157"/>
      <c r="O18" s="94"/>
      <c r="P18" s="70" t="s">
        <v>112</v>
      </c>
      <c r="Q18" s="71">
        <f>VLOOKUP($S$15,'Tischplan_16er_1.-5.'!$4:161,34)</f>
        <v>1</v>
      </c>
      <c r="R18" s="71">
        <f>VLOOKUP($S$15,'Tischplan_16er_1.-5.'!$4:161,35)</f>
        <v>1</v>
      </c>
      <c r="S18" s="95"/>
      <c r="T18" s="95"/>
      <c r="U18" s="95"/>
      <c r="V18" s="97"/>
      <c r="W18" s="98"/>
      <c r="X18" s="95"/>
      <c r="Y18" s="95"/>
      <c r="Z18" s="95"/>
      <c r="AA18" s="97"/>
      <c r="AB18" s="157"/>
    </row>
    <row r="19" spans="1:28" ht="18" customHeight="1" x14ac:dyDescent="0.2">
      <c r="A19" s="167" t="s">
        <v>113</v>
      </c>
      <c r="B19" s="168">
        <f>VLOOKUP($D$15,'Tischplan_16er_1.-5.'!$4:161,36)</f>
        <v>2</v>
      </c>
      <c r="C19" s="168">
        <f>VLOOKUP($D$15,'Tischplan_16er_1.-5.'!$4:161,37)</f>
        <v>2</v>
      </c>
      <c r="D19" s="169"/>
      <c r="E19" s="169"/>
      <c r="F19" s="170"/>
      <c r="G19" s="171"/>
      <c r="H19" s="172"/>
      <c r="I19" s="169"/>
      <c r="J19" s="169"/>
      <c r="K19" s="169"/>
      <c r="L19" s="171"/>
      <c r="M19" s="157"/>
      <c r="O19" s="94"/>
      <c r="P19" s="167" t="s">
        <v>113</v>
      </c>
      <c r="Q19" s="168">
        <f>VLOOKUP($S$15,'Tischplan_16er_1.-5.'!$4:161,36)</f>
        <v>1</v>
      </c>
      <c r="R19" s="168">
        <f>VLOOKUP($S$15,'Tischplan_16er_1.-5.'!$4:161,37)</f>
        <v>2</v>
      </c>
      <c r="S19" s="169"/>
      <c r="T19" s="169"/>
      <c r="U19" s="169"/>
      <c r="V19" s="171"/>
      <c r="W19" s="172"/>
      <c r="X19" s="169"/>
      <c r="Y19" s="169"/>
      <c r="Z19" s="169"/>
      <c r="AA19" s="171"/>
      <c r="AB19" s="157"/>
    </row>
    <row r="20" spans="1:28" ht="18" customHeight="1" x14ac:dyDescent="0.2">
      <c r="A20" s="167" t="s">
        <v>145</v>
      </c>
      <c r="B20" s="168">
        <f>VLOOKUP($D$15,'Tischplan_16er_1.-5.'!$4:161,38)</f>
        <v>2</v>
      </c>
      <c r="C20" s="168">
        <f>VLOOKUP($D$15,'Tischplan_16er_1.-5.'!$4:161,39)</f>
        <v>3</v>
      </c>
      <c r="D20" s="169"/>
      <c r="E20" s="169"/>
      <c r="F20" s="170"/>
      <c r="G20" s="171"/>
      <c r="H20" s="172"/>
      <c r="I20" s="169"/>
      <c r="J20" s="169"/>
      <c r="K20" s="169"/>
      <c r="L20" s="171"/>
      <c r="M20" s="157"/>
      <c r="O20" s="94"/>
      <c r="P20" s="167" t="s">
        <v>145</v>
      </c>
      <c r="Q20" s="168">
        <f>VLOOKUP($S$15,'Tischplan_16er_1.-5.'!$4:161,38)</f>
        <v>1</v>
      </c>
      <c r="R20" s="168">
        <f>VLOOKUP($S$15,'Tischplan_16er_1.-5.'!$4:161,39)</f>
        <v>3</v>
      </c>
      <c r="S20" s="169"/>
      <c r="T20" s="169"/>
      <c r="U20" s="169"/>
      <c r="V20" s="171"/>
      <c r="W20" s="172"/>
      <c r="X20" s="169"/>
      <c r="Y20" s="169"/>
      <c r="Z20" s="169"/>
      <c r="AA20" s="171"/>
      <c r="AB20" s="157"/>
    </row>
    <row r="21" spans="1:28" ht="18" customHeight="1" thickBot="1" x14ac:dyDescent="0.25">
      <c r="A21" s="240" t="s">
        <v>153</v>
      </c>
      <c r="B21" s="73">
        <f>VLOOKUP($D$15,'Tischplan_16er_1.-5.'!$4:161,40)</f>
        <v>2</v>
      </c>
      <c r="C21" s="73">
        <f>VLOOKUP($D$15,'Tischplan_16er_1.-5.'!$4:161,41)</f>
        <v>4</v>
      </c>
      <c r="D21" s="99"/>
      <c r="E21" s="99"/>
      <c r="F21" s="100"/>
      <c r="G21" s="101"/>
      <c r="H21" s="102"/>
      <c r="I21" s="99"/>
      <c r="J21" s="99"/>
      <c r="K21" s="99"/>
      <c r="L21" s="101"/>
      <c r="M21" s="157"/>
      <c r="O21" s="86"/>
      <c r="P21" s="240" t="s">
        <v>153</v>
      </c>
      <c r="Q21" s="73">
        <f>VLOOKUP($S$15,'Tischplan_16er_1.-5.'!$4:161,40)</f>
        <v>1</v>
      </c>
      <c r="R21" s="73">
        <f>VLOOKUP($S$15,'Tischplan_16er_1.-5.'!$4:161,41)</f>
        <v>4</v>
      </c>
      <c r="S21" s="99"/>
      <c r="T21" s="99"/>
      <c r="U21" s="99"/>
      <c r="V21" s="101"/>
      <c r="W21" s="102"/>
      <c r="X21" s="99"/>
      <c r="Y21" s="99"/>
      <c r="Z21" s="99"/>
      <c r="AA21" s="101"/>
      <c r="AB21" s="157"/>
    </row>
    <row r="22" spans="1:28" ht="18" customHeight="1" thickBot="1" x14ac:dyDescent="0.25">
      <c r="A22" s="103" t="s">
        <v>118</v>
      </c>
      <c r="B22" s="237"/>
      <c r="C22" s="237"/>
      <c r="D22" s="237"/>
      <c r="E22" s="237"/>
      <c r="F22" s="242"/>
      <c r="G22" s="238"/>
      <c r="H22" s="239"/>
      <c r="I22" s="237"/>
      <c r="J22" s="237"/>
      <c r="K22" s="237"/>
      <c r="L22" s="238"/>
      <c r="O22" s="86"/>
      <c r="P22" s="103" t="s">
        <v>118</v>
      </c>
      <c r="Q22" s="237"/>
      <c r="R22" s="237"/>
      <c r="S22" s="237"/>
      <c r="T22" s="237"/>
      <c r="U22" s="237"/>
      <c r="V22" s="238"/>
      <c r="W22" s="239"/>
      <c r="X22" s="237"/>
      <c r="Y22" s="237"/>
      <c r="Z22" s="237"/>
      <c r="AA22" s="238"/>
    </row>
    <row r="23" spans="1:28" ht="18" customHeight="1" thickBot="1" x14ac:dyDescent="0.25">
      <c r="A23" s="266" t="s">
        <v>155</v>
      </c>
      <c r="B23" s="255"/>
      <c r="C23" s="259"/>
      <c r="D23" s="90" t="s">
        <v>100</v>
      </c>
      <c r="E23" s="90"/>
      <c r="F23" s="91"/>
      <c r="G23" s="92" t="s">
        <v>100</v>
      </c>
      <c r="H23" s="87"/>
      <c r="I23" s="90"/>
      <c r="J23" s="90"/>
      <c r="K23" s="90"/>
      <c r="L23" s="92"/>
      <c r="O23" s="86"/>
      <c r="P23" s="266" t="s">
        <v>155</v>
      </c>
      <c r="Q23" s="255"/>
      <c r="R23" s="259"/>
      <c r="S23" s="90" t="s">
        <v>100</v>
      </c>
      <c r="T23" s="90"/>
      <c r="U23" s="91"/>
      <c r="V23" s="92" t="s">
        <v>100</v>
      </c>
      <c r="W23" s="87"/>
      <c r="X23" s="90"/>
      <c r="Y23" s="90"/>
      <c r="Z23" s="90"/>
      <c r="AA23" s="92"/>
    </row>
    <row r="24" spans="1:28" ht="9" customHeight="1" thickBot="1" x14ac:dyDescent="0.25">
      <c r="A24" s="164"/>
      <c r="B24" s="173"/>
      <c r="C24" s="173"/>
      <c r="D24" s="83"/>
      <c r="E24" s="83"/>
      <c r="F24" s="83"/>
      <c r="G24" s="83"/>
      <c r="H24" s="83"/>
      <c r="I24" s="83"/>
      <c r="J24" s="83"/>
      <c r="K24" s="83"/>
      <c r="L24" s="83"/>
      <c r="N24" s="150"/>
      <c r="P24" s="164"/>
      <c r="Q24" s="174"/>
      <c r="R24" s="174"/>
      <c r="S24" s="175"/>
      <c r="T24" s="175"/>
      <c r="U24" s="175"/>
      <c r="V24" s="175"/>
      <c r="W24" s="175"/>
      <c r="X24" s="175"/>
      <c r="Y24" s="175"/>
      <c r="Z24" s="175"/>
      <c r="AA24" s="175"/>
    </row>
    <row r="25" spans="1:28" ht="18" customHeight="1" thickBot="1" x14ac:dyDescent="0.3">
      <c r="A25" s="82" t="s">
        <v>148</v>
      </c>
      <c r="B25" s="83"/>
      <c r="C25" s="83"/>
      <c r="D25" s="84"/>
      <c r="E25" s="84"/>
      <c r="F25" s="83"/>
      <c r="G25" s="84"/>
      <c r="H25" s="83"/>
      <c r="I25" s="83"/>
      <c r="J25" s="83"/>
      <c r="K25" s="83"/>
      <c r="L25" s="163"/>
      <c r="O25" s="86"/>
      <c r="P25" s="82" t="s">
        <v>148</v>
      </c>
      <c r="Q25" s="83"/>
      <c r="R25" s="83"/>
      <c r="S25" s="84"/>
      <c r="T25" s="84"/>
      <c r="U25" s="83"/>
      <c r="V25" s="84"/>
      <c r="W25" s="83"/>
      <c r="X25" s="83"/>
      <c r="Y25" s="83"/>
      <c r="Z25" s="83"/>
      <c r="AA25" s="163"/>
    </row>
    <row r="26" spans="1:28" ht="18" customHeight="1" x14ac:dyDescent="0.2">
      <c r="A26" s="70" t="str">
        <f>$S$15</f>
        <v>A1</v>
      </c>
      <c r="B26" s="71"/>
      <c r="C26" s="71"/>
      <c r="D26" s="95"/>
      <c r="E26" s="95"/>
      <c r="F26" s="95"/>
      <c r="G26" s="97"/>
      <c r="H26" s="98"/>
      <c r="I26" s="95"/>
      <c r="J26" s="95"/>
      <c r="K26" s="95"/>
      <c r="L26" s="97"/>
      <c r="O26" s="86"/>
      <c r="P26" s="70" t="str">
        <f>$S$15</f>
        <v>A1</v>
      </c>
      <c r="Q26" s="71"/>
      <c r="R26" s="71"/>
      <c r="S26" s="95"/>
      <c r="T26" s="95"/>
      <c r="U26" s="95"/>
      <c r="V26" s="97"/>
      <c r="W26" s="98"/>
      <c r="X26" s="95"/>
      <c r="Y26" s="95"/>
      <c r="Z26" s="95"/>
      <c r="AA26" s="97"/>
    </row>
    <row r="27" spans="1:28" ht="18" customHeight="1" x14ac:dyDescent="0.2">
      <c r="A27" s="167" t="str">
        <f>$D$15</f>
        <v>A2</v>
      </c>
      <c r="B27" s="168"/>
      <c r="C27" s="168"/>
      <c r="D27" s="169"/>
      <c r="E27" s="169"/>
      <c r="F27" s="169"/>
      <c r="G27" s="171"/>
      <c r="H27" s="172"/>
      <c r="I27" s="169"/>
      <c r="J27" s="169"/>
      <c r="K27" s="169"/>
      <c r="L27" s="171"/>
      <c r="O27" s="86"/>
      <c r="P27" s="167" t="str">
        <f>$D$15</f>
        <v>A2</v>
      </c>
      <c r="Q27" s="168"/>
      <c r="R27" s="168"/>
      <c r="S27" s="169"/>
      <c r="T27" s="169"/>
      <c r="U27" s="169"/>
      <c r="V27" s="171"/>
      <c r="W27" s="172"/>
      <c r="X27" s="169"/>
      <c r="Y27" s="169"/>
      <c r="Z27" s="169"/>
      <c r="AA27" s="171"/>
    </row>
    <row r="28" spans="1:28" ht="18" customHeight="1" x14ac:dyDescent="0.2">
      <c r="A28" s="167" t="str">
        <f>$S$46</f>
        <v>A3</v>
      </c>
      <c r="B28" s="168"/>
      <c r="C28" s="168"/>
      <c r="D28" s="169"/>
      <c r="E28" s="169"/>
      <c r="F28" s="169"/>
      <c r="G28" s="171"/>
      <c r="H28" s="172"/>
      <c r="I28" s="169"/>
      <c r="J28" s="169"/>
      <c r="K28" s="169"/>
      <c r="L28" s="171"/>
      <c r="O28" s="86"/>
      <c r="P28" s="167" t="str">
        <f>$S$46</f>
        <v>A3</v>
      </c>
      <c r="Q28" s="168"/>
      <c r="R28" s="168"/>
      <c r="S28" s="169"/>
      <c r="T28" s="169"/>
      <c r="U28" s="169"/>
      <c r="V28" s="171"/>
      <c r="W28" s="172"/>
      <c r="X28" s="169"/>
      <c r="Y28" s="169"/>
      <c r="Z28" s="169"/>
      <c r="AA28" s="171"/>
    </row>
    <row r="29" spans="1:28" ht="18" customHeight="1" thickBot="1" x14ac:dyDescent="0.25">
      <c r="A29" s="240" t="str">
        <f>$D$46</f>
        <v>A4</v>
      </c>
      <c r="B29" s="73"/>
      <c r="C29" s="73"/>
      <c r="D29" s="99"/>
      <c r="E29" s="99"/>
      <c r="F29" s="99"/>
      <c r="G29" s="101"/>
      <c r="H29" s="102"/>
      <c r="I29" s="99"/>
      <c r="J29" s="99"/>
      <c r="K29" s="99"/>
      <c r="L29" s="101"/>
      <c r="O29" s="86"/>
      <c r="P29" s="240" t="str">
        <f>$D$46</f>
        <v>A4</v>
      </c>
      <c r="Q29" s="73"/>
      <c r="R29" s="73"/>
      <c r="S29" s="99"/>
      <c r="T29" s="99"/>
      <c r="U29" s="99"/>
      <c r="V29" s="101"/>
      <c r="W29" s="102"/>
      <c r="X29" s="99"/>
      <c r="Y29" s="99"/>
      <c r="Z29" s="99"/>
      <c r="AA29" s="101"/>
    </row>
    <row r="30" spans="1:28" ht="18" customHeight="1" thickBot="1" x14ac:dyDescent="0.25">
      <c r="A30" s="103"/>
      <c r="B30" s="237"/>
      <c r="C30" s="237"/>
      <c r="D30" s="237"/>
      <c r="E30" s="237"/>
      <c r="F30" s="237"/>
      <c r="G30" s="238"/>
      <c r="H30" s="239"/>
      <c r="I30" s="237"/>
      <c r="J30" s="237"/>
      <c r="K30" s="237"/>
      <c r="L30" s="238"/>
      <c r="N30" s="152"/>
      <c r="O30" s="86"/>
      <c r="P30" s="103"/>
      <c r="Q30" s="237"/>
      <c r="R30" s="237"/>
      <c r="S30" s="237"/>
      <c r="T30" s="237"/>
      <c r="U30" s="237"/>
      <c r="V30" s="238"/>
      <c r="W30" s="239"/>
      <c r="X30" s="237"/>
      <c r="Y30" s="237"/>
      <c r="Z30" s="237"/>
      <c r="AA30" s="238"/>
    </row>
    <row r="31" spans="1:28" ht="18" customHeight="1" thickBot="1" x14ac:dyDescent="0.3">
      <c r="A31" s="105" t="s">
        <v>114</v>
      </c>
      <c r="B31" s="90"/>
      <c r="C31" s="90"/>
      <c r="D31" s="90"/>
      <c r="E31" s="90"/>
      <c r="F31" s="90"/>
      <c r="G31" s="92"/>
      <c r="H31" s="87"/>
      <c r="I31" s="90"/>
      <c r="J31" s="90"/>
      <c r="K31" s="90"/>
      <c r="L31" s="92"/>
      <c r="M31" s="251"/>
      <c r="N31" s="152"/>
      <c r="O31" s="106"/>
      <c r="P31" s="105" t="s">
        <v>114</v>
      </c>
      <c r="Q31" s="90"/>
      <c r="R31" s="90"/>
      <c r="S31" s="90"/>
      <c r="T31" s="90"/>
      <c r="U31" s="90"/>
      <c r="V31" s="92"/>
      <c r="W31" s="87"/>
      <c r="X31" s="90"/>
      <c r="Y31" s="90"/>
      <c r="Z31" s="90"/>
      <c r="AA31" s="92"/>
    </row>
    <row r="32" spans="1:28" ht="21" customHeight="1" x14ac:dyDescent="0.2">
      <c r="A32" s="181" t="str">
        <f>"Die "&amp;$B$14&amp;" wird freundlich unterstützt von:"</f>
        <v>Die   4 Serien - Liga wird freundlich unterstützt von:</v>
      </c>
      <c r="N32" s="150"/>
      <c r="O32" s="86"/>
      <c r="P32" s="181" t="str">
        <f>"Die "&amp;$B$14&amp;" wird freundlich unterstützt von:"</f>
        <v>Die   4 Serien - Liga wird freundlich unterstützt von:</v>
      </c>
    </row>
    <row r="33" spans="1:28" ht="18" customHeight="1" x14ac:dyDescent="0.25">
      <c r="A33" s="215"/>
      <c r="N33" s="150"/>
      <c r="O33" s="108"/>
      <c r="P33" s="215"/>
    </row>
    <row r="34" spans="1:28" ht="18" customHeight="1" x14ac:dyDescent="0.25">
      <c r="A34" s="215"/>
      <c r="O34" s="108"/>
      <c r="P34" s="215"/>
    </row>
    <row r="35" spans="1:28" ht="18" customHeight="1" x14ac:dyDescent="0.25">
      <c r="A35" s="215"/>
      <c r="O35" s="108"/>
      <c r="P35" s="215"/>
    </row>
    <row r="36" spans="1:28" ht="18" customHeight="1" x14ac:dyDescent="0.25">
      <c r="A36" s="215"/>
      <c r="O36" s="108"/>
      <c r="P36" s="215"/>
    </row>
    <row r="37" spans="1:28" ht="18" customHeight="1" x14ac:dyDescent="0.25">
      <c r="A37" s="215"/>
      <c r="O37" s="108"/>
      <c r="P37" s="215"/>
    </row>
    <row r="38" spans="1:28" ht="18" customHeight="1" x14ac:dyDescent="0.25">
      <c r="A38" s="215"/>
      <c r="O38" s="108"/>
      <c r="P38" s="215"/>
    </row>
    <row r="39" spans="1:28" ht="18" customHeight="1" x14ac:dyDescent="0.25">
      <c r="A39" s="215"/>
      <c r="O39" s="108"/>
      <c r="P39" s="215"/>
    </row>
    <row r="40" spans="1:28" ht="18" customHeight="1" x14ac:dyDescent="0.25">
      <c r="A40" s="215"/>
      <c r="N40" s="153"/>
      <c r="O40" s="108"/>
      <c r="P40" s="215"/>
    </row>
    <row r="41" spans="1:28" ht="18" customHeight="1" x14ac:dyDescent="0.25">
      <c r="A41" s="215"/>
      <c r="N41" s="153"/>
      <c r="O41" s="108"/>
      <c r="P41" s="215"/>
    </row>
    <row r="42" spans="1:28" ht="18" customHeight="1" x14ac:dyDescent="0.25">
      <c r="A42" s="215"/>
      <c r="N42" s="153"/>
      <c r="O42" s="108"/>
      <c r="P42" s="215"/>
    </row>
    <row r="43" spans="1:28" ht="18" customHeight="1" x14ac:dyDescent="0.25">
      <c r="A43" s="215"/>
      <c r="O43" s="86"/>
      <c r="P43" s="215"/>
    </row>
    <row r="44" spans="1:28" ht="18" customHeight="1" x14ac:dyDescent="0.25">
      <c r="A44" s="215"/>
      <c r="O44" s="86"/>
      <c r="P44" s="215"/>
    </row>
    <row r="45" spans="1:28" ht="24" customHeight="1" thickBot="1" x14ac:dyDescent="0.25">
      <c r="A45" s="81"/>
      <c r="B45" s="267" t="str">
        <f>$B$14</f>
        <v xml:space="preserve">  4 Serien - Liga</v>
      </c>
      <c r="C45" s="267"/>
      <c r="D45" s="267"/>
      <c r="E45" s="267"/>
      <c r="F45" s="267"/>
      <c r="G45" s="267"/>
      <c r="H45" s="267"/>
      <c r="I45" s="267"/>
      <c r="J45" s="268">
        <f>$J$14</f>
        <v>2023</v>
      </c>
      <c r="K45" s="268"/>
      <c r="L45" s="268"/>
      <c r="M45" s="249" t="str">
        <f>M14</f>
        <v>A</v>
      </c>
      <c r="O45" s="225">
        <f>O14+2</f>
        <v>4</v>
      </c>
      <c r="P45" s="81"/>
      <c r="Q45" s="267" t="str">
        <f>$B$14</f>
        <v xml:space="preserve">  4 Serien - Liga</v>
      </c>
      <c r="R45" s="267"/>
      <c r="S45" s="267"/>
      <c r="T45" s="267"/>
      <c r="U45" s="267"/>
      <c r="V45" s="267"/>
      <c r="W45" s="267"/>
      <c r="X45" s="267"/>
      <c r="Y45" s="268">
        <f>$J$14</f>
        <v>2023</v>
      </c>
      <c r="Z45" s="268"/>
      <c r="AA45" s="268"/>
    </row>
    <row r="46" spans="1:28" ht="18" customHeight="1" thickBot="1" x14ac:dyDescent="0.3">
      <c r="A46" s="82" t="s">
        <v>90</v>
      </c>
      <c r="B46" s="83"/>
      <c r="C46" s="83"/>
      <c r="D46" s="84" t="str">
        <f>M45&amp;O45</f>
        <v>A4</v>
      </c>
      <c r="E46" s="84" t="s">
        <v>91</v>
      </c>
      <c r="F46" s="83"/>
      <c r="G46" s="254"/>
      <c r="H46" s="255"/>
      <c r="I46" s="255"/>
      <c r="J46" s="255"/>
      <c r="K46" s="255"/>
      <c r="L46" s="256"/>
      <c r="M46" s="150"/>
      <c r="O46" s="86"/>
      <c r="P46" s="82" t="s">
        <v>90</v>
      </c>
      <c r="Q46" s="83"/>
      <c r="R46" s="83"/>
      <c r="S46" s="84" t="str">
        <f>M45&amp;O45-1</f>
        <v>A3</v>
      </c>
      <c r="T46" s="84" t="s">
        <v>91</v>
      </c>
      <c r="U46" s="83"/>
      <c r="V46" s="254"/>
      <c r="W46" s="254"/>
      <c r="X46" s="254"/>
      <c r="Y46" s="254"/>
      <c r="Z46" s="254"/>
      <c r="AA46" s="257"/>
    </row>
    <row r="47" spans="1:28" ht="18" customHeight="1" thickBot="1" x14ac:dyDescent="0.25">
      <c r="A47" s="87" t="s">
        <v>92</v>
      </c>
      <c r="B47" s="88" t="s">
        <v>93</v>
      </c>
      <c r="C47" s="88" t="s">
        <v>23</v>
      </c>
      <c r="D47" s="88" t="s">
        <v>94</v>
      </c>
      <c r="E47" s="88" t="s">
        <v>95</v>
      </c>
      <c r="F47" s="88" t="s">
        <v>96</v>
      </c>
      <c r="G47" s="89" t="s">
        <v>97</v>
      </c>
      <c r="H47" s="263" t="s">
        <v>98</v>
      </c>
      <c r="I47" s="264"/>
      <c r="J47" s="264"/>
      <c r="K47" s="264"/>
      <c r="L47" s="265"/>
      <c r="M47" s="150"/>
      <c r="O47" s="86"/>
      <c r="P47" s="87" t="s">
        <v>92</v>
      </c>
      <c r="Q47" s="88" t="s">
        <v>93</v>
      </c>
      <c r="R47" s="88" t="s">
        <v>23</v>
      </c>
      <c r="S47" s="88" t="s">
        <v>94</v>
      </c>
      <c r="T47" s="88" t="s">
        <v>95</v>
      </c>
      <c r="U47" s="88" t="s">
        <v>96</v>
      </c>
      <c r="V47" s="89" t="s">
        <v>97</v>
      </c>
      <c r="W47" s="263" t="s">
        <v>98</v>
      </c>
      <c r="X47" s="264"/>
      <c r="Y47" s="264"/>
      <c r="Z47" s="264"/>
      <c r="AA47" s="265"/>
    </row>
    <row r="48" spans="1:28" ht="18" customHeight="1" thickBot="1" x14ac:dyDescent="0.25">
      <c r="A48" s="266" t="s">
        <v>143</v>
      </c>
      <c r="B48" s="255"/>
      <c r="C48" s="259"/>
      <c r="D48" s="90" t="s">
        <v>100</v>
      </c>
      <c r="E48" s="90"/>
      <c r="F48" s="91"/>
      <c r="G48" s="92" t="s">
        <v>100</v>
      </c>
      <c r="H48" s="87"/>
      <c r="I48" s="90"/>
      <c r="J48" s="90"/>
      <c r="K48" s="90"/>
      <c r="L48" s="92"/>
      <c r="M48" s="162" t="s">
        <v>138</v>
      </c>
      <c r="O48" s="94"/>
      <c r="P48" s="266" t="s">
        <v>143</v>
      </c>
      <c r="Q48" s="255"/>
      <c r="R48" s="259"/>
      <c r="S48" s="90" t="s">
        <v>100</v>
      </c>
      <c r="T48" s="90"/>
      <c r="U48" s="91"/>
      <c r="V48" s="92" t="s">
        <v>100</v>
      </c>
      <c r="W48" s="87"/>
      <c r="X48" s="90"/>
      <c r="Y48" s="90"/>
      <c r="Z48" s="90"/>
      <c r="AA48" s="92"/>
      <c r="AB48" s="162" t="s">
        <v>138</v>
      </c>
    </row>
    <row r="49" spans="1:28" ht="18" customHeight="1" x14ac:dyDescent="0.2">
      <c r="A49" s="70" t="s">
        <v>112</v>
      </c>
      <c r="B49" s="71">
        <f>VLOOKUP($D$15,'Tischplan_16er_1.-5.'!$4:192,34)</f>
        <v>2</v>
      </c>
      <c r="C49" s="71">
        <f>VLOOKUP($D$15,'Tischplan_16er_1.-5.'!$4:192,35)</f>
        <v>1</v>
      </c>
      <c r="D49" s="95"/>
      <c r="E49" s="95"/>
      <c r="F49" s="96"/>
      <c r="G49" s="97"/>
      <c r="H49" s="98"/>
      <c r="I49" s="95"/>
      <c r="J49" s="95"/>
      <c r="K49" s="95"/>
      <c r="L49" s="97"/>
      <c r="M49" s="157"/>
      <c r="O49" s="94"/>
      <c r="P49" s="70" t="s">
        <v>112</v>
      </c>
      <c r="Q49" s="71">
        <f>VLOOKUP($S$15,'Tischplan_16er_1.-5.'!$4:192,34)</f>
        <v>1</v>
      </c>
      <c r="R49" s="71">
        <f>VLOOKUP($S$15,'Tischplan_16er_1.-5.'!$4:192,35)</f>
        <v>1</v>
      </c>
      <c r="S49" s="95"/>
      <c r="T49" s="95"/>
      <c r="U49" s="95"/>
      <c r="V49" s="97"/>
      <c r="W49" s="98"/>
      <c r="X49" s="95"/>
      <c r="Y49" s="95"/>
      <c r="Z49" s="95"/>
      <c r="AA49" s="97"/>
      <c r="AB49" s="157"/>
    </row>
    <row r="50" spans="1:28" ht="18" customHeight="1" x14ac:dyDescent="0.2">
      <c r="A50" s="167" t="s">
        <v>113</v>
      </c>
      <c r="B50" s="168">
        <f>VLOOKUP($D$15,'Tischplan_16er_1.-5.'!$4:192,36)</f>
        <v>2</v>
      </c>
      <c r="C50" s="168">
        <f>VLOOKUP($D$15,'Tischplan_16er_1.-5.'!$4:192,37)</f>
        <v>2</v>
      </c>
      <c r="D50" s="169"/>
      <c r="E50" s="169"/>
      <c r="F50" s="170"/>
      <c r="G50" s="171"/>
      <c r="H50" s="172"/>
      <c r="I50" s="169"/>
      <c r="J50" s="169"/>
      <c r="K50" s="169"/>
      <c r="L50" s="171"/>
      <c r="M50" s="157"/>
      <c r="O50" s="94"/>
      <c r="P50" s="167" t="s">
        <v>113</v>
      </c>
      <c r="Q50" s="168">
        <f>VLOOKUP($S$15,'Tischplan_16er_1.-5.'!$4:192,36)</f>
        <v>1</v>
      </c>
      <c r="R50" s="168">
        <f>VLOOKUP($S$15,'Tischplan_16er_1.-5.'!$4:192,37)</f>
        <v>2</v>
      </c>
      <c r="S50" s="169"/>
      <c r="T50" s="169"/>
      <c r="U50" s="169"/>
      <c r="V50" s="171"/>
      <c r="W50" s="172"/>
      <c r="X50" s="169"/>
      <c r="Y50" s="169"/>
      <c r="Z50" s="169"/>
      <c r="AA50" s="171"/>
      <c r="AB50" s="157"/>
    </row>
    <row r="51" spans="1:28" ht="18" customHeight="1" x14ac:dyDescent="0.2">
      <c r="A51" s="167" t="s">
        <v>145</v>
      </c>
      <c r="B51" s="168">
        <f>VLOOKUP($D$15,'Tischplan_16er_1.-5.'!$4:192,38)</f>
        <v>2</v>
      </c>
      <c r="C51" s="168">
        <f>VLOOKUP($D$15,'Tischplan_16er_1.-5.'!$4:192,39)</f>
        <v>3</v>
      </c>
      <c r="D51" s="169"/>
      <c r="E51" s="169"/>
      <c r="F51" s="170"/>
      <c r="G51" s="171"/>
      <c r="H51" s="172"/>
      <c r="I51" s="169"/>
      <c r="J51" s="169"/>
      <c r="K51" s="169"/>
      <c r="L51" s="171"/>
      <c r="M51" s="157"/>
      <c r="O51" s="94"/>
      <c r="P51" s="167" t="s">
        <v>145</v>
      </c>
      <c r="Q51" s="168">
        <f>VLOOKUP($S$15,'Tischplan_16er_1.-5.'!$4:192,38)</f>
        <v>1</v>
      </c>
      <c r="R51" s="168">
        <f>VLOOKUP($S$15,'Tischplan_16er_1.-5.'!$4:192,39)</f>
        <v>3</v>
      </c>
      <c r="S51" s="169"/>
      <c r="T51" s="169"/>
      <c r="U51" s="169"/>
      <c r="V51" s="171"/>
      <c r="W51" s="172"/>
      <c r="X51" s="169"/>
      <c r="Y51" s="169"/>
      <c r="Z51" s="169"/>
      <c r="AA51" s="171"/>
      <c r="AB51" s="157"/>
    </row>
    <row r="52" spans="1:28" ht="18" customHeight="1" thickBot="1" x14ac:dyDescent="0.25">
      <c r="A52" s="240" t="s">
        <v>153</v>
      </c>
      <c r="B52" s="73">
        <f>VLOOKUP($D$15,'Tischplan_16er_1.-5.'!$4:192,40)</f>
        <v>2</v>
      </c>
      <c r="C52" s="73">
        <f>VLOOKUP($D$15,'Tischplan_16er_1.-5.'!$4:192,41)</f>
        <v>4</v>
      </c>
      <c r="D52" s="99"/>
      <c r="E52" s="99"/>
      <c r="F52" s="100"/>
      <c r="G52" s="101"/>
      <c r="H52" s="102"/>
      <c r="I52" s="99"/>
      <c r="J52" s="99"/>
      <c r="K52" s="99"/>
      <c r="L52" s="101"/>
      <c r="M52" s="157"/>
      <c r="O52" s="86"/>
      <c r="P52" s="240" t="s">
        <v>153</v>
      </c>
      <c r="Q52" s="73">
        <f>VLOOKUP($S$15,'Tischplan_16er_1.-5.'!$4:192,40)</f>
        <v>1</v>
      </c>
      <c r="R52" s="73">
        <f>VLOOKUP($S$15,'Tischplan_16er_1.-5.'!$4:192,41)</f>
        <v>4</v>
      </c>
      <c r="S52" s="99"/>
      <c r="T52" s="99"/>
      <c r="U52" s="99"/>
      <c r="V52" s="101"/>
      <c r="W52" s="102"/>
      <c r="X52" s="99"/>
      <c r="Y52" s="99"/>
      <c r="Z52" s="99"/>
      <c r="AA52" s="101"/>
      <c r="AB52" s="157"/>
    </row>
    <row r="53" spans="1:28" ht="18" customHeight="1" thickBot="1" x14ac:dyDescent="0.25">
      <c r="A53" s="103" t="s">
        <v>118</v>
      </c>
      <c r="B53" s="237"/>
      <c r="C53" s="237"/>
      <c r="D53" s="237"/>
      <c r="E53" s="237"/>
      <c r="F53" s="242"/>
      <c r="G53" s="238"/>
      <c r="H53" s="239"/>
      <c r="I53" s="237"/>
      <c r="J53" s="237"/>
      <c r="K53" s="237"/>
      <c r="L53" s="238"/>
      <c r="O53" s="86"/>
      <c r="P53" s="103" t="s">
        <v>118</v>
      </c>
      <c r="Q53" s="237"/>
      <c r="R53" s="237"/>
      <c r="S53" s="237"/>
      <c r="T53" s="237"/>
      <c r="U53" s="237"/>
      <c r="V53" s="238"/>
      <c r="W53" s="239"/>
      <c r="X53" s="237"/>
      <c r="Y53" s="237"/>
      <c r="Z53" s="237"/>
      <c r="AA53" s="238"/>
    </row>
    <row r="54" spans="1:28" ht="18" customHeight="1" thickBot="1" x14ac:dyDescent="0.25">
      <c r="A54" s="266" t="s">
        <v>155</v>
      </c>
      <c r="B54" s="255"/>
      <c r="C54" s="259"/>
      <c r="D54" s="90" t="s">
        <v>100</v>
      </c>
      <c r="E54" s="90"/>
      <c r="F54" s="91"/>
      <c r="G54" s="92" t="s">
        <v>100</v>
      </c>
      <c r="H54" s="87"/>
      <c r="I54" s="90"/>
      <c r="J54" s="90"/>
      <c r="K54" s="90"/>
      <c r="L54" s="92"/>
      <c r="N54" s="150"/>
      <c r="O54" s="86"/>
      <c r="P54" s="266" t="s">
        <v>155</v>
      </c>
      <c r="Q54" s="255"/>
      <c r="R54" s="259"/>
      <c r="S54" s="90" t="s">
        <v>100</v>
      </c>
      <c r="T54" s="90"/>
      <c r="U54" s="91"/>
      <c r="V54" s="92" t="s">
        <v>100</v>
      </c>
      <c r="W54" s="87"/>
      <c r="X54" s="90"/>
      <c r="Y54" s="90"/>
      <c r="Z54" s="90"/>
      <c r="AA54" s="92"/>
    </row>
    <row r="55" spans="1:28" ht="9" customHeight="1" thickBot="1" x14ac:dyDescent="0.25">
      <c r="A55" s="164"/>
      <c r="B55" s="173"/>
      <c r="C55" s="173"/>
      <c r="D55" s="83"/>
      <c r="E55" s="83"/>
      <c r="F55" s="83"/>
      <c r="G55" s="83"/>
      <c r="H55" s="83"/>
      <c r="I55" s="83"/>
      <c r="J55" s="83"/>
      <c r="K55" s="83"/>
      <c r="L55" s="83"/>
      <c r="P55" s="164"/>
      <c r="Q55" s="174"/>
      <c r="R55" s="174"/>
      <c r="S55" s="175"/>
      <c r="T55" s="175"/>
      <c r="U55" s="175"/>
      <c r="V55" s="175"/>
      <c r="W55" s="175"/>
      <c r="X55" s="175"/>
      <c r="Y55" s="175"/>
      <c r="Z55" s="175"/>
      <c r="AA55" s="175"/>
    </row>
    <row r="56" spans="1:28" ht="18" customHeight="1" thickBot="1" x14ac:dyDescent="0.3">
      <c r="A56" s="82" t="s">
        <v>148</v>
      </c>
      <c r="B56" s="83"/>
      <c r="C56" s="83"/>
      <c r="D56" s="84"/>
      <c r="E56" s="84"/>
      <c r="F56" s="83"/>
      <c r="G56" s="84"/>
      <c r="H56" s="83"/>
      <c r="I56" s="83"/>
      <c r="J56" s="83"/>
      <c r="K56" s="83"/>
      <c r="L56" s="163"/>
      <c r="O56" s="86"/>
      <c r="P56" s="82" t="s">
        <v>148</v>
      </c>
      <c r="Q56" s="83"/>
      <c r="R56" s="83"/>
      <c r="S56" s="84"/>
      <c r="T56" s="84"/>
      <c r="U56" s="83"/>
      <c r="V56" s="84"/>
      <c r="W56" s="83"/>
      <c r="X56" s="83"/>
      <c r="Y56" s="83"/>
      <c r="Z56" s="83"/>
      <c r="AA56" s="163"/>
    </row>
    <row r="57" spans="1:28" ht="18" customHeight="1" x14ac:dyDescent="0.2">
      <c r="A57" s="70" t="str">
        <f>$S$15</f>
        <v>A1</v>
      </c>
      <c r="B57" s="71"/>
      <c r="C57" s="71"/>
      <c r="D57" s="95"/>
      <c r="E57" s="95"/>
      <c r="F57" s="95"/>
      <c r="G57" s="97"/>
      <c r="H57" s="98"/>
      <c r="I57" s="95"/>
      <c r="J57" s="95"/>
      <c r="K57" s="95"/>
      <c r="L57" s="97"/>
      <c r="O57" s="86"/>
      <c r="P57" s="70" t="str">
        <f>$S$15</f>
        <v>A1</v>
      </c>
      <c r="Q57" s="71"/>
      <c r="R57" s="71"/>
      <c r="S57" s="95"/>
      <c r="T57" s="95"/>
      <c r="U57" s="95"/>
      <c r="V57" s="97"/>
      <c r="W57" s="98"/>
      <c r="X57" s="95"/>
      <c r="Y57" s="95"/>
      <c r="Z57" s="95"/>
      <c r="AA57" s="97"/>
    </row>
    <row r="58" spans="1:28" ht="18" customHeight="1" x14ac:dyDescent="0.2">
      <c r="A58" s="167" t="str">
        <f>$D$15</f>
        <v>A2</v>
      </c>
      <c r="B58" s="168"/>
      <c r="C58" s="168"/>
      <c r="D58" s="169"/>
      <c r="E58" s="169"/>
      <c r="F58" s="169"/>
      <c r="G58" s="171"/>
      <c r="H58" s="172"/>
      <c r="I58" s="169"/>
      <c r="J58" s="169"/>
      <c r="K58" s="169"/>
      <c r="L58" s="171"/>
      <c r="O58" s="86"/>
      <c r="P58" s="167" t="str">
        <f>$D$15</f>
        <v>A2</v>
      </c>
      <c r="Q58" s="168"/>
      <c r="R58" s="168"/>
      <c r="S58" s="169"/>
      <c r="T58" s="169"/>
      <c r="U58" s="169"/>
      <c r="V58" s="171"/>
      <c r="W58" s="172"/>
      <c r="X58" s="169"/>
      <c r="Y58" s="169"/>
      <c r="Z58" s="169"/>
      <c r="AA58" s="171"/>
    </row>
    <row r="59" spans="1:28" ht="18" customHeight="1" x14ac:dyDescent="0.2">
      <c r="A59" s="167" t="str">
        <f>$S$46</f>
        <v>A3</v>
      </c>
      <c r="B59" s="168"/>
      <c r="C59" s="168"/>
      <c r="D59" s="169"/>
      <c r="E59" s="169"/>
      <c r="F59" s="169"/>
      <c r="G59" s="171"/>
      <c r="H59" s="172"/>
      <c r="I59" s="169"/>
      <c r="J59" s="169"/>
      <c r="K59" s="169"/>
      <c r="L59" s="171"/>
      <c r="O59" s="86"/>
      <c r="P59" s="167" t="str">
        <f>$S$46</f>
        <v>A3</v>
      </c>
      <c r="Q59" s="168"/>
      <c r="R59" s="168"/>
      <c r="S59" s="169"/>
      <c r="T59" s="169"/>
      <c r="U59" s="169"/>
      <c r="V59" s="171"/>
      <c r="W59" s="172"/>
      <c r="X59" s="169"/>
      <c r="Y59" s="169"/>
      <c r="Z59" s="169"/>
      <c r="AA59" s="171"/>
    </row>
    <row r="60" spans="1:28" ht="18" customHeight="1" thickBot="1" x14ac:dyDescent="0.25">
      <c r="A60" s="240" t="str">
        <f>$D$46</f>
        <v>A4</v>
      </c>
      <c r="B60" s="73"/>
      <c r="C60" s="73"/>
      <c r="D60" s="99"/>
      <c r="E60" s="99"/>
      <c r="F60" s="99"/>
      <c r="G60" s="101"/>
      <c r="H60" s="102"/>
      <c r="I60" s="99"/>
      <c r="J60" s="99"/>
      <c r="K60" s="99"/>
      <c r="L60" s="101"/>
      <c r="N60" s="152"/>
      <c r="O60" s="86"/>
      <c r="P60" s="240" t="str">
        <f>$D$46</f>
        <v>A4</v>
      </c>
      <c r="Q60" s="73"/>
      <c r="R60" s="73"/>
      <c r="S60" s="99"/>
      <c r="T60" s="99"/>
      <c r="U60" s="99"/>
      <c r="V60" s="101"/>
      <c r="W60" s="102"/>
      <c r="X60" s="99"/>
      <c r="Y60" s="99"/>
      <c r="Z60" s="99"/>
      <c r="AA60" s="101"/>
    </row>
    <row r="61" spans="1:28" ht="18" customHeight="1" thickBot="1" x14ac:dyDescent="0.25">
      <c r="A61" s="103"/>
      <c r="B61" s="237"/>
      <c r="C61" s="237"/>
      <c r="D61" s="237"/>
      <c r="E61" s="237"/>
      <c r="F61" s="237"/>
      <c r="G61" s="238"/>
      <c r="H61" s="239"/>
      <c r="I61" s="237"/>
      <c r="J61" s="237"/>
      <c r="K61" s="237"/>
      <c r="L61" s="238"/>
      <c r="N61" s="250"/>
      <c r="O61" s="86"/>
      <c r="P61" s="103"/>
      <c r="Q61" s="237"/>
      <c r="R61" s="237"/>
      <c r="S61" s="237"/>
      <c r="T61" s="237"/>
      <c r="U61" s="237"/>
      <c r="V61" s="238"/>
      <c r="W61" s="239"/>
      <c r="X61" s="237"/>
      <c r="Y61" s="237"/>
      <c r="Z61" s="237"/>
      <c r="AA61" s="238"/>
    </row>
    <row r="62" spans="1:28" ht="18" customHeight="1" thickBot="1" x14ac:dyDescent="0.3">
      <c r="A62" s="105" t="s">
        <v>114</v>
      </c>
      <c r="B62" s="90"/>
      <c r="C62" s="90"/>
      <c r="D62" s="90"/>
      <c r="E62" s="90"/>
      <c r="F62" s="90"/>
      <c r="G62" s="92"/>
      <c r="H62" s="87"/>
      <c r="I62" s="90"/>
      <c r="J62" s="90"/>
      <c r="K62" s="90"/>
      <c r="L62" s="92"/>
      <c r="M62" s="154"/>
      <c r="N62" s="150"/>
      <c r="O62" s="108"/>
      <c r="P62" s="105" t="s">
        <v>114</v>
      </c>
      <c r="Q62" s="90"/>
      <c r="R62" s="90"/>
      <c r="S62" s="90"/>
      <c r="T62" s="90"/>
      <c r="U62" s="90"/>
      <c r="V62" s="92"/>
      <c r="W62" s="87"/>
      <c r="X62" s="90"/>
      <c r="Y62" s="90"/>
      <c r="Z62" s="90"/>
      <c r="AA62" s="92"/>
    </row>
    <row r="63" spans="1:28" ht="18" customHeight="1" x14ac:dyDescent="0.2">
      <c r="N63" s="150"/>
    </row>
    <row r="70" spans="14:14" ht="18" customHeight="1" x14ac:dyDescent="0.2">
      <c r="N70" s="153"/>
    </row>
    <row r="71" spans="14:14" ht="18" customHeight="1" x14ac:dyDescent="0.2">
      <c r="N71" s="153"/>
    </row>
    <row r="72" spans="14:14" ht="18" customHeight="1" x14ac:dyDescent="0.2">
      <c r="N72" s="153"/>
    </row>
    <row r="84" spans="14:14" ht="18" customHeight="1" x14ac:dyDescent="0.2">
      <c r="N84" s="150"/>
    </row>
    <row r="90" spans="14:14" ht="18" customHeight="1" x14ac:dyDescent="0.2">
      <c r="N90" s="152"/>
    </row>
    <row r="91" spans="14:14" ht="18" customHeight="1" x14ac:dyDescent="0.2">
      <c r="N91" s="152"/>
    </row>
    <row r="92" spans="14:14" ht="18" customHeight="1" x14ac:dyDescent="0.2">
      <c r="N92" s="150"/>
    </row>
    <row r="93" spans="14:14" ht="18" customHeight="1" x14ac:dyDescent="0.2">
      <c r="N93" s="150"/>
    </row>
    <row r="100" spans="14:14" ht="18" customHeight="1" x14ac:dyDescent="0.2">
      <c r="N100" s="153"/>
    </row>
    <row r="101" spans="14:14" ht="18" customHeight="1" x14ac:dyDescent="0.2">
      <c r="N101" s="153"/>
    </row>
    <row r="102" spans="14:14" ht="18" customHeight="1" x14ac:dyDescent="0.2">
      <c r="N102" s="153"/>
    </row>
    <row r="114" spans="14:14" ht="18" customHeight="1" x14ac:dyDescent="0.2">
      <c r="N114" s="150"/>
    </row>
    <row r="120" spans="14:14" ht="18" customHeight="1" x14ac:dyDescent="0.2">
      <c r="N120" s="152"/>
    </row>
    <row r="121" spans="14:14" ht="18" customHeight="1" x14ac:dyDescent="0.2">
      <c r="N121" s="152"/>
    </row>
    <row r="122" spans="14:14" ht="18" customHeight="1" x14ac:dyDescent="0.2">
      <c r="N122" s="150"/>
    </row>
    <row r="123" spans="14:14" ht="18" customHeight="1" x14ac:dyDescent="0.2">
      <c r="N123" s="150"/>
    </row>
    <row r="130" spans="14:14" ht="18" customHeight="1" x14ac:dyDescent="0.2">
      <c r="N130" s="153"/>
    </row>
    <row r="131" spans="14:14" ht="18" customHeight="1" x14ac:dyDescent="0.2">
      <c r="N131" s="153"/>
    </row>
    <row r="132" spans="14:14" ht="18" customHeight="1" x14ac:dyDescent="0.2">
      <c r="N132" s="153"/>
    </row>
    <row r="144" spans="14:14" ht="18" customHeight="1" x14ac:dyDescent="0.2">
      <c r="N144" s="150"/>
    </row>
    <row r="150" spans="14:14" ht="18" customHeight="1" x14ac:dyDescent="0.2">
      <c r="N150" s="152"/>
    </row>
    <row r="151" spans="14:14" ht="18" customHeight="1" x14ac:dyDescent="0.2">
      <c r="N151" s="152"/>
    </row>
    <row r="152" spans="14:14" ht="18" customHeight="1" x14ac:dyDescent="0.2">
      <c r="N152" s="150"/>
    </row>
    <row r="153" spans="14:14" ht="18" customHeight="1" x14ac:dyDescent="0.2">
      <c r="N153" s="150"/>
    </row>
    <row r="160" spans="14:14" ht="18" customHeight="1" x14ac:dyDescent="0.2">
      <c r="N160" s="153"/>
    </row>
    <row r="161" spans="14:14" ht="18" customHeight="1" x14ac:dyDescent="0.2">
      <c r="N161" s="153"/>
    </row>
    <row r="162" spans="14:14" ht="18" customHeight="1" x14ac:dyDescent="0.2">
      <c r="N162" s="153"/>
    </row>
    <row r="174" spans="14:14" ht="18" customHeight="1" x14ac:dyDescent="0.2">
      <c r="N174" s="150"/>
    </row>
    <row r="180" spans="14:14" ht="18" customHeight="1" x14ac:dyDescent="0.2">
      <c r="N180" s="152"/>
    </row>
    <row r="181" spans="14:14" ht="18" customHeight="1" x14ac:dyDescent="0.2">
      <c r="N181" s="152"/>
    </row>
    <row r="182" spans="14:14" ht="18" customHeight="1" x14ac:dyDescent="0.2">
      <c r="N182" s="150"/>
    </row>
    <row r="183" spans="14:14" ht="18" customHeight="1" x14ac:dyDescent="0.2">
      <c r="N183" s="150"/>
    </row>
    <row r="190" spans="14:14" ht="18" customHeight="1" x14ac:dyDescent="0.2">
      <c r="N190" s="153"/>
    </row>
    <row r="191" spans="14:14" ht="18" customHeight="1" x14ac:dyDescent="0.2">
      <c r="N191" s="153"/>
    </row>
    <row r="192" spans="14:14" ht="18" customHeight="1" x14ac:dyDescent="0.2">
      <c r="N192" s="153"/>
    </row>
    <row r="204" spans="14:14" ht="18" customHeight="1" x14ac:dyDescent="0.2">
      <c r="N204" s="150"/>
    </row>
    <row r="210" spans="14:14" ht="18" customHeight="1" x14ac:dyDescent="0.2">
      <c r="N210" s="152"/>
    </row>
    <row r="211" spans="14:14" ht="18" customHeight="1" x14ac:dyDescent="0.2">
      <c r="N211" s="152"/>
    </row>
    <row r="212" spans="14:14" ht="18" customHeight="1" x14ac:dyDescent="0.2">
      <c r="N212" s="150"/>
    </row>
    <row r="213" spans="14:14" ht="18" customHeight="1" x14ac:dyDescent="0.2">
      <c r="N213" s="150"/>
    </row>
    <row r="220" spans="14:14" ht="18" customHeight="1" x14ac:dyDescent="0.2">
      <c r="N220" s="153"/>
    </row>
    <row r="221" spans="14:14" ht="18" customHeight="1" x14ac:dyDescent="0.2">
      <c r="N221" s="153"/>
    </row>
    <row r="222" spans="14:14" ht="18" customHeight="1" x14ac:dyDescent="0.2">
      <c r="N222" s="153"/>
    </row>
    <row r="234" spans="14:14" ht="18" customHeight="1" x14ac:dyDescent="0.2">
      <c r="N234" s="150"/>
    </row>
    <row r="240" spans="14:14" ht="18" customHeight="1" x14ac:dyDescent="0.2">
      <c r="N240" s="152"/>
    </row>
    <row r="241" spans="14:14" ht="18" customHeight="1" x14ac:dyDescent="0.2">
      <c r="N241" s="152"/>
    </row>
    <row r="242" spans="14:14" ht="18" customHeight="1" x14ac:dyDescent="0.2">
      <c r="N242" s="150"/>
    </row>
    <row r="243" spans="14:14" ht="18" customHeight="1" x14ac:dyDescent="0.2">
      <c r="N243" s="150"/>
    </row>
    <row r="250" spans="14:14" ht="18" customHeight="1" x14ac:dyDescent="0.2">
      <c r="N250" s="153"/>
    </row>
    <row r="251" spans="14:14" ht="18" customHeight="1" x14ac:dyDescent="0.2">
      <c r="N251" s="153"/>
    </row>
    <row r="252" spans="14:14" ht="18" customHeight="1" x14ac:dyDescent="0.2">
      <c r="N252" s="153"/>
    </row>
    <row r="264" spans="14:14" ht="18" customHeight="1" x14ac:dyDescent="0.2">
      <c r="N264" s="150"/>
    </row>
    <row r="270" spans="14:14" ht="18" customHeight="1" x14ac:dyDescent="0.2">
      <c r="N270" s="152"/>
    </row>
    <row r="271" spans="14:14" ht="18" customHeight="1" x14ac:dyDescent="0.2">
      <c r="N271" s="152"/>
    </row>
    <row r="272" spans="14:14" ht="18" customHeight="1" x14ac:dyDescent="0.2">
      <c r="N272" s="150"/>
    </row>
    <row r="273" spans="14:14" ht="18" customHeight="1" x14ac:dyDescent="0.2">
      <c r="N273" s="150"/>
    </row>
    <row r="280" spans="14:14" ht="18" customHeight="1" x14ac:dyDescent="0.2">
      <c r="N280" s="153"/>
    </row>
    <row r="281" spans="14:14" ht="18" customHeight="1" x14ac:dyDescent="0.2">
      <c r="N281" s="153"/>
    </row>
    <row r="282" spans="14:14" ht="18" customHeight="1" x14ac:dyDescent="0.2">
      <c r="N282" s="153"/>
    </row>
    <row r="294" spans="14:14" ht="18" customHeight="1" x14ac:dyDescent="0.2">
      <c r="N294" s="150"/>
    </row>
    <row r="300" spans="14:14" ht="18" customHeight="1" x14ac:dyDescent="0.2">
      <c r="N300" s="152"/>
    </row>
    <row r="301" spans="14:14" ht="18" customHeight="1" x14ac:dyDescent="0.2">
      <c r="N301" s="152"/>
    </row>
    <row r="302" spans="14:14" ht="18" customHeight="1" x14ac:dyDescent="0.2">
      <c r="N302" s="150"/>
    </row>
    <row r="303" spans="14:14" ht="18" customHeight="1" x14ac:dyDescent="0.2">
      <c r="N303" s="150"/>
    </row>
    <row r="310" spans="14:14" ht="18" customHeight="1" x14ac:dyDescent="0.2">
      <c r="N310" s="153"/>
    </row>
    <row r="311" spans="14:14" ht="18" customHeight="1" x14ac:dyDescent="0.2">
      <c r="N311" s="153"/>
    </row>
    <row r="312" spans="14:14" ht="18" customHeight="1" x14ac:dyDescent="0.2">
      <c r="N312" s="153"/>
    </row>
    <row r="324" spans="14:14" ht="18" customHeight="1" x14ac:dyDescent="0.2">
      <c r="N324" s="150"/>
    </row>
    <row r="330" spans="14:14" ht="18" customHeight="1" x14ac:dyDescent="0.2">
      <c r="N330" s="152"/>
    </row>
    <row r="331" spans="14:14" ht="18" customHeight="1" x14ac:dyDescent="0.2">
      <c r="N331" s="152"/>
    </row>
    <row r="332" spans="14:14" ht="18" customHeight="1" x14ac:dyDescent="0.2">
      <c r="N332" s="150"/>
    </row>
    <row r="333" spans="14:14" ht="18" customHeight="1" x14ac:dyDescent="0.2">
      <c r="N333" s="150"/>
    </row>
    <row r="340" spans="14:14" ht="18" customHeight="1" x14ac:dyDescent="0.2">
      <c r="N340" s="153"/>
    </row>
    <row r="341" spans="14:14" ht="18" customHeight="1" x14ac:dyDescent="0.2">
      <c r="N341" s="153"/>
    </row>
    <row r="342" spans="14:14" ht="18" customHeight="1" x14ac:dyDescent="0.2">
      <c r="N342" s="153"/>
    </row>
    <row r="354" spans="14:14" ht="18" customHeight="1" x14ac:dyDescent="0.2">
      <c r="N354" s="150"/>
    </row>
    <row r="360" spans="14:14" ht="18" customHeight="1" x14ac:dyDescent="0.2">
      <c r="N360" s="152"/>
    </row>
    <row r="361" spans="14:14" ht="18" customHeight="1" x14ac:dyDescent="0.2">
      <c r="N361" s="152"/>
    </row>
    <row r="362" spans="14:14" ht="18" customHeight="1" x14ac:dyDescent="0.2">
      <c r="N362" s="150"/>
    </row>
    <row r="363" spans="14:14" ht="18" customHeight="1" x14ac:dyDescent="0.2">
      <c r="N363" s="150"/>
    </row>
    <row r="370" spans="14:14" ht="18" customHeight="1" x14ac:dyDescent="0.2">
      <c r="N370" s="153"/>
    </row>
    <row r="371" spans="14:14" ht="18" customHeight="1" x14ac:dyDescent="0.2">
      <c r="N371" s="153"/>
    </row>
    <row r="372" spans="14:14" ht="18" customHeight="1" x14ac:dyDescent="0.2">
      <c r="N372" s="153"/>
    </row>
    <row r="384" spans="14:14" ht="18" customHeight="1" x14ac:dyDescent="0.2">
      <c r="N384" s="150"/>
    </row>
    <row r="390" spans="14:14" ht="18" customHeight="1" x14ac:dyDescent="0.2">
      <c r="N390" s="152"/>
    </row>
    <row r="391" spans="14:14" ht="18" customHeight="1" x14ac:dyDescent="0.2">
      <c r="N391" s="152"/>
    </row>
    <row r="392" spans="14:14" ht="18" customHeight="1" x14ac:dyDescent="0.2">
      <c r="N392" s="150"/>
    </row>
    <row r="393" spans="14:14" ht="18" customHeight="1" x14ac:dyDescent="0.2">
      <c r="N393" s="150"/>
    </row>
    <row r="400" spans="14:14" ht="18" customHeight="1" x14ac:dyDescent="0.2">
      <c r="N400" s="153"/>
    </row>
    <row r="401" spans="14:14" ht="18" customHeight="1" x14ac:dyDescent="0.2">
      <c r="N401" s="153"/>
    </row>
    <row r="402" spans="14:14" ht="18" customHeight="1" x14ac:dyDescent="0.2">
      <c r="N402" s="153"/>
    </row>
    <row r="414" spans="14:14" ht="18" customHeight="1" x14ac:dyDescent="0.2">
      <c r="N414" s="150"/>
    </row>
    <row r="420" spans="14:14" ht="18" customHeight="1" x14ac:dyDescent="0.2">
      <c r="N420" s="152"/>
    </row>
    <row r="421" spans="14:14" ht="18" customHeight="1" x14ac:dyDescent="0.2">
      <c r="N421" s="152"/>
    </row>
    <row r="422" spans="14:14" ht="18" customHeight="1" x14ac:dyDescent="0.2">
      <c r="N422" s="150"/>
    </row>
    <row r="423" spans="14:14" ht="18" customHeight="1" x14ac:dyDescent="0.2">
      <c r="N423" s="150"/>
    </row>
    <row r="430" spans="14:14" ht="18" customHeight="1" x14ac:dyDescent="0.2">
      <c r="N430" s="153"/>
    </row>
    <row r="431" spans="14:14" ht="18" customHeight="1" x14ac:dyDescent="0.2">
      <c r="N431" s="153"/>
    </row>
    <row r="432" spans="14:14" ht="18" customHeight="1" x14ac:dyDescent="0.2">
      <c r="N432" s="153"/>
    </row>
    <row r="444" spans="14:14" ht="18" customHeight="1" x14ac:dyDescent="0.2">
      <c r="N444" s="150"/>
    </row>
    <row r="450" spans="14:14" ht="18" customHeight="1" x14ac:dyDescent="0.2">
      <c r="N450" s="152"/>
    </row>
    <row r="451" spans="14:14" ht="18" customHeight="1" x14ac:dyDescent="0.2">
      <c r="N451" s="152"/>
    </row>
    <row r="452" spans="14:14" ht="18" customHeight="1" x14ac:dyDescent="0.2">
      <c r="N452" s="150"/>
    </row>
    <row r="453" spans="14:14" ht="18" customHeight="1" x14ac:dyDescent="0.2">
      <c r="N453" s="150"/>
    </row>
    <row r="460" spans="14:14" ht="18" customHeight="1" x14ac:dyDescent="0.2">
      <c r="N460" s="153"/>
    </row>
    <row r="461" spans="14:14" ht="18" customHeight="1" x14ac:dyDescent="0.2">
      <c r="N461" s="153"/>
    </row>
    <row r="462" spans="14:14" ht="18" customHeight="1" x14ac:dyDescent="0.2">
      <c r="N462" s="153"/>
    </row>
    <row r="474" spans="14:14" ht="18" customHeight="1" x14ac:dyDescent="0.2">
      <c r="N474" s="150"/>
    </row>
    <row r="480" spans="14:14" ht="18" customHeight="1" x14ac:dyDescent="0.2">
      <c r="N480" s="152"/>
    </row>
    <row r="481" spans="14:14" ht="18" customHeight="1" x14ac:dyDescent="0.2">
      <c r="N481" s="152"/>
    </row>
    <row r="482" spans="14:14" ht="18" customHeight="1" x14ac:dyDescent="0.2">
      <c r="N482" s="150"/>
    </row>
    <row r="483" spans="14:14" ht="18" customHeight="1" x14ac:dyDescent="0.2">
      <c r="N483" s="150"/>
    </row>
    <row r="490" spans="14:14" ht="18" customHeight="1" x14ac:dyDescent="0.2">
      <c r="N490" s="153"/>
    </row>
    <row r="491" spans="14:14" ht="18" customHeight="1" x14ac:dyDescent="0.2">
      <c r="N491" s="153"/>
    </row>
    <row r="492" spans="14:14" ht="18" customHeight="1" x14ac:dyDescent="0.2">
      <c r="N492" s="153"/>
    </row>
    <row r="504" spans="14:14" ht="18" customHeight="1" x14ac:dyDescent="0.2">
      <c r="N504" s="150"/>
    </row>
    <row r="510" spans="14:14" ht="18" customHeight="1" x14ac:dyDescent="0.2">
      <c r="N510" s="152"/>
    </row>
    <row r="511" spans="14:14" ht="18" customHeight="1" x14ac:dyDescent="0.2">
      <c r="N511" s="152"/>
    </row>
    <row r="512" spans="14:14" ht="18" customHeight="1" x14ac:dyDescent="0.2">
      <c r="N512" s="150"/>
    </row>
    <row r="513" spans="14:14" ht="18" customHeight="1" x14ac:dyDescent="0.2">
      <c r="N513" s="150"/>
    </row>
    <row r="520" spans="14:14" ht="18" customHeight="1" x14ac:dyDescent="0.2">
      <c r="N520" s="153"/>
    </row>
    <row r="521" spans="14:14" ht="18" customHeight="1" x14ac:dyDescent="0.2">
      <c r="N521" s="153"/>
    </row>
    <row r="522" spans="14:14" ht="18" customHeight="1" x14ac:dyDescent="0.2">
      <c r="N522" s="153"/>
    </row>
    <row r="534" spans="14:14" ht="18" customHeight="1" x14ac:dyDescent="0.2">
      <c r="N534" s="150"/>
    </row>
    <row r="540" spans="14:14" ht="18" customHeight="1" x14ac:dyDescent="0.2">
      <c r="N540" s="152"/>
    </row>
    <row r="541" spans="14:14" ht="18" customHeight="1" x14ac:dyDescent="0.2">
      <c r="N541" s="152"/>
    </row>
    <row r="542" spans="14:14" ht="18" customHeight="1" x14ac:dyDescent="0.2">
      <c r="N542" s="150"/>
    </row>
    <row r="543" spans="14:14" ht="18" customHeight="1" x14ac:dyDescent="0.2">
      <c r="N543" s="150"/>
    </row>
    <row r="550" spans="14:14" ht="18" customHeight="1" x14ac:dyDescent="0.2">
      <c r="N550" s="153"/>
    </row>
    <row r="551" spans="14:14" ht="18" customHeight="1" x14ac:dyDescent="0.2">
      <c r="N551" s="153"/>
    </row>
    <row r="552" spans="14:14" ht="18" customHeight="1" x14ac:dyDescent="0.2">
      <c r="N552" s="153"/>
    </row>
    <row r="564" spans="14:14" ht="18" customHeight="1" x14ac:dyDescent="0.2">
      <c r="N564" s="150"/>
    </row>
    <row r="570" spans="14:14" ht="18" customHeight="1" x14ac:dyDescent="0.2">
      <c r="N570" s="152"/>
    </row>
    <row r="571" spans="14:14" ht="18" customHeight="1" x14ac:dyDescent="0.2">
      <c r="N571" s="152"/>
    </row>
    <row r="572" spans="14:14" ht="18" customHeight="1" x14ac:dyDescent="0.2">
      <c r="N572" s="150"/>
    </row>
    <row r="573" spans="14:14" ht="18" customHeight="1" x14ac:dyDescent="0.2">
      <c r="N573" s="150"/>
    </row>
    <row r="580" spans="14:14" ht="18" customHeight="1" x14ac:dyDescent="0.2">
      <c r="N580" s="153"/>
    </row>
    <row r="581" spans="14:14" ht="18" customHeight="1" x14ac:dyDescent="0.2">
      <c r="N581" s="153"/>
    </row>
    <row r="582" spans="14:14" ht="18" customHeight="1" x14ac:dyDescent="0.2">
      <c r="N582" s="153"/>
    </row>
    <row r="594" spans="14:14" ht="18" customHeight="1" x14ac:dyDescent="0.2">
      <c r="N594" s="150"/>
    </row>
    <row r="600" spans="14:14" ht="18" customHeight="1" x14ac:dyDescent="0.2">
      <c r="N600" s="152"/>
    </row>
    <row r="601" spans="14:14" ht="18" customHeight="1" x14ac:dyDescent="0.2">
      <c r="N601" s="152"/>
    </row>
    <row r="602" spans="14:14" ht="18" customHeight="1" x14ac:dyDescent="0.2">
      <c r="N602" s="150"/>
    </row>
    <row r="603" spans="14:14" ht="18" customHeight="1" x14ac:dyDescent="0.2">
      <c r="N603" s="150"/>
    </row>
    <row r="610" spans="14:14" ht="18" customHeight="1" x14ac:dyDescent="0.2">
      <c r="N610" s="153"/>
    </row>
    <row r="611" spans="14:14" ht="18" customHeight="1" x14ac:dyDescent="0.2">
      <c r="N611" s="153"/>
    </row>
    <row r="612" spans="14:14" ht="18" customHeight="1" x14ac:dyDescent="0.2">
      <c r="N612" s="153"/>
    </row>
    <row r="624" spans="14:14" ht="18" customHeight="1" x14ac:dyDescent="0.2">
      <c r="N624" s="150"/>
    </row>
    <row r="630" spans="14:14" ht="18" customHeight="1" x14ac:dyDescent="0.2">
      <c r="N630" s="152"/>
    </row>
    <row r="631" spans="14:14" ht="18" customHeight="1" x14ac:dyDescent="0.2">
      <c r="N631" s="152"/>
    </row>
    <row r="632" spans="14:14" ht="18" customHeight="1" x14ac:dyDescent="0.2">
      <c r="N632" s="150"/>
    </row>
    <row r="633" spans="14:14" ht="18" customHeight="1" x14ac:dyDescent="0.2">
      <c r="N633" s="150"/>
    </row>
    <row r="640" spans="14:14" ht="18" customHeight="1" x14ac:dyDescent="0.2">
      <c r="N640" s="153"/>
    </row>
    <row r="641" spans="14:14" ht="18" customHeight="1" x14ac:dyDescent="0.2">
      <c r="N641" s="153"/>
    </row>
    <row r="642" spans="14:14" ht="18" customHeight="1" x14ac:dyDescent="0.2">
      <c r="N642" s="153"/>
    </row>
    <row r="654" spans="14:14" ht="18" customHeight="1" x14ac:dyDescent="0.2">
      <c r="N654" s="150"/>
    </row>
    <row r="660" spans="14:14" ht="18" customHeight="1" x14ac:dyDescent="0.2">
      <c r="N660" s="152"/>
    </row>
    <row r="661" spans="14:14" ht="18" customHeight="1" x14ac:dyDescent="0.2">
      <c r="N661" s="152"/>
    </row>
    <row r="662" spans="14:14" ht="18" customHeight="1" x14ac:dyDescent="0.2">
      <c r="N662" s="150"/>
    </row>
    <row r="663" spans="14:14" ht="18" customHeight="1" x14ac:dyDescent="0.2">
      <c r="N663" s="150"/>
    </row>
    <row r="670" spans="14:14" ht="18" customHeight="1" x14ac:dyDescent="0.2">
      <c r="N670" s="153"/>
    </row>
    <row r="671" spans="14:14" ht="18" customHeight="1" x14ac:dyDescent="0.2">
      <c r="N671" s="153"/>
    </row>
    <row r="672" spans="14:14" ht="18" customHeight="1" x14ac:dyDescent="0.2">
      <c r="N672" s="153"/>
    </row>
    <row r="684" spans="14:14" ht="18" customHeight="1" x14ac:dyDescent="0.2">
      <c r="N684" s="150"/>
    </row>
    <row r="690" spans="14:14" ht="18" customHeight="1" x14ac:dyDescent="0.2">
      <c r="N690" s="152"/>
    </row>
    <row r="691" spans="14:14" ht="18" customHeight="1" x14ac:dyDescent="0.2">
      <c r="N691" s="152"/>
    </row>
    <row r="692" spans="14:14" ht="18" customHeight="1" x14ac:dyDescent="0.2">
      <c r="N692" s="150"/>
    </row>
    <row r="693" spans="14:14" ht="18" customHeight="1" x14ac:dyDescent="0.2">
      <c r="N693" s="150"/>
    </row>
    <row r="700" spans="14:14" ht="18" customHeight="1" x14ac:dyDescent="0.2">
      <c r="N700" s="153"/>
    </row>
    <row r="701" spans="14:14" ht="18" customHeight="1" x14ac:dyDescent="0.2">
      <c r="N701" s="153"/>
    </row>
    <row r="702" spans="14:14" ht="18" customHeight="1" x14ac:dyDescent="0.2">
      <c r="N702" s="153"/>
    </row>
    <row r="714" spans="14:14" ht="18" customHeight="1" x14ac:dyDescent="0.2">
      <c r="N714" s="150"/>
    </row>
    <row r="720" spans="14:14" ht="18" customHeight="1" x14ac:dyDescent="0.2">
      <c r="N720" s="152"/>
    </row>
    <row r="721" spans="14:14" ht="18" customHeight="1" x14ac:dyDescent="0.2">
      <c r="N721" s="152"/>
    </row>
    <row r="722" spans="14:14" ht="18" customHeight="1" x14ac:dyDescent="0.2">
      <c r="N722" s="150"/>
    </row>
    <row r="723" spans="14:14" ht="18" customHeight="1" x14ac:dyDescent="0.2">
      <c r="N723" s="150"/>
    </row>
    <row r="730" spans="14:14" ht="18" customHeight="1" x14ac:dyDescent="0.2">
      <c r="N730" s="153"/>
    </row>
    <row r="731" spans="14:14" ht="18" customHeight="1" x14ac:dyDescent="0.2">
      <c r="N731" s="153"/>
    </row>
    <row r="732" spans="14:14" ht="18" customHeight="1" x14ac:dyDescent="0.2">
      <c r="N732" s="153"/>
    </row>
    <row r="744" spans="14:14" ht="18" customHeight="1" x14ac:dyDescent="0.2">
      <c r="N744" s="150"/>
    </row>
    <row r="750" spans="14:14" ht="18" customHeight="1" x14ac:dyDescent="0.2">
      <c r="N750" s="152"/>
    </row>
    <row r="751" spans="14:14" ht="18" customHeight="1" x14ac:dyDescent="0.2">
      <c r="N751" s="152"/>
    </row>
    <row r="752" spans="14:14" ht="18" customHeight="1" x14ac:dyDescent="0.2">
      <c r="N752" s="150"/>
    </row>
    <row r="753" spans="14:14" ht="18" customHeight="1" x14ac:dyDescent="0.2">
      <c r="N753" s="150"/>
    </row>
    <row r="760" spans="14:14" ht="18" customHeight="1" x14ac:dyDescent="0.2">
      <c r="N760" s="153"/>
    </row>
    <row r="761" spans="14:14" ht="18" customHeight="1" x14ac:dyDescent="0.2">
      <c r="N761" s="153"/>
    </row>
    <row r="762" spans="14:14" ht="18" customHeight="1" x14ac:dyDescent="0.2">
      <c r="N762" s="153"/>
    </row>
    <row r="774" spans="14:14" ht="18" customHeight="1" x14ac:dyDescent="0.2">
      <c r="N774" s="150"/>
    </row>
    <row r="780" spans="14:14" ht="18" customHeight="1" x14ac:dyDescent="0.2">
      <c r="N780" s="152"/>
    </row>
    <row r="781" spans="14:14" ht="18" customHeight="1" x14ac:dyDescent="0.2">
      <c r="N781" s="152"/>
    </row>
    <row r="782" spans="14:14" ht="18" customHeight="1" x14ac:dyDescent="0.2">
      <c r="N782" s="150"/>
    </row>
    <row r="783" spans="14:14" ht="18" customHeight="1" x14ac:dyDescent="0.2">
      <c r="N783" s="150"/>
    </row>
    <row r="790" spans="14:14" ht="18" customHeight="1" x14ac:dyDescent="0.2">
      <c r="N790" s="153"/>
    </row>
    <row r="791" spans="14:14" ht="18" customHeight="1" x14ac:dyDescent="0.2">
      <c r="N791" s="153"/>
    </row>
    <row r="792" spans="14:14" ht="18" customHeight="1" x14ac:dyDescent="0.2">
      <c r="N792" s="153"/>
    </row>
    <row r="804" spans="14:14" ht="18" customHeight="1" x14ac:dyDescent="0.2">
      <c r="N804" s="150"/>
    </row>
    <row r="810" spans="14:14" ht="18" customHeight="1" x14ac:dyDescent="0.2">
      <c r="N810" s="152"/>
    </row>
    <row r="811" spans="14:14" ht="18" customHeight="1" x14ac:dyDescent="0.2">
      <c r="N811" s="152"/>
    </row>
    <row r="812" spans="14:14" ht="18" customHeight="1" x14ac:dyDescent="0.2">
      <c r="N812" s="150"/>
    </row>
    <row r="813" spans="14:14" ht="18" customHeight="1" x14ac:dyDescent="0.2">
      <c r="N813" s="150"/>
    </row>
    <row r="820" spans="14:14" ht="18" customHeight="1" x14ac:dyDescent="0.2">
      <c r="N820" s="153"/>
    </row>
    <row r="821" spans="14:14" ht="18" customHeight="1" x14ac:dyDescent="0.2">
      <c r="N821" s="153"/>
    </row>
    <row r="822" spans="14:14" ht="18" customHeight="1" x14ac:dyDescent="0.2">
      <c r="N822" s="153"/>
    </row>
    <row r="834" spans="14:14" ht="18" customHeight="1" x14ac:dyDescent="0.2">
      <c r="N834" s="150"/>
    </row>
    <row r="840" spans="14:14" ht="18" customHeight="1" x14ac:dyDescent="0.2">
      <c r="N840" s="152"/>
    </row>
    <row r="841" spans="14:14" ht="18" customHeight="1" x14ac:dyDescent="0.2">
      <c r="N841" s="152"/>
    </row>
    <row r="842" spans="14:14" ht="18" customHeight="1" x14ac:dyDescent="0.2">
      <c r="N842" s="150"/>
    </row>
    <row r="843" spans="14:14" ht="18" customHeight="1" x14ac:dyDescent="0.2">
      <c r="N843" s="150"/>
    </row>
    <row r="850" spans="14:14" ht="18" customHeight="1" x14ac:dyDescent="0.2">
      <c r="N850" s="153"/>
    </row>
    <row r="851" spans="14:14" ht="18" customHeight="1" x14ac:dyDescent="0.2">
      <c r="N851" s="153"/>
    </row>
    <row r="852" spans="14:14" ht="18" customHeight="1" x14ac:dyDescent="0.2">
      <c r="N852" s="153"/>
    </row>
    <row r="864" spans="14:14" ht="18" customHeight="1" x14ac:dyDescent="0.2">
      <c r="N864" s="150"/>
    </row>
    <row r="870" spans="14:14" ht="18" customHeight="1" x14ac:dyDescent="0.2">
      <c r="N870" s="152"/>
    </row>
    <row r="871" spans="14:14" ht="18" customHeight="1" x14ac:dyDescent="0.2">
      <c r="N871" s="152"/>
    </row>
    <row r="872" spans="14:14" ht="18" customHeight="1" x14ac:dyDescent="0.2">
      <c r="N872" s="150"/>
    </row>
    <row r="873" spans="14:14" ht="18" customHeight="1" x14ac:dyDescent="0.2">
      <c r="N873" s="150"/>
    </row>
    <row r="880" spans="14:14" ht="18" customHeight="1" x14ac:dyDescent="0.2">
      <c r="N880" s="153"/>
    </row>
    <row r="881" spans="14:14" ht="18" customHeight="1" x14ac:dyDescent="0.2">
      <c r="N881" s="153"/>
    </row>
    <row r="882" spans="14:14" ht="18" customHeight="1" x14ac:dyDescent="0.2">
      <c r="N882" s="153"/>
    </row>
    <row r="894" spans="14:14" ht="18" customHeight="1" x14ac:dyDescent="0.2">
      <c r="N894" s="150"/>
    </row>
    <row r="900" spans="14:14" ht="18" customHeight="1" x14ac:dyDescent="0.2">
      <c r="N900" s="152"/>
    </row>
    <row r="901" spans="14:14" ht="18" customHeight="1" x14ac:dyDescent="0.2">
      <c r="N901" s="152"/>
    </row>
    <row r="902" spans="14:14" ht="18" customHeight="1" x14ac:dyDescent="0.2">
      <c r="N902" s="150"/>
    </row>
    <row r="903" spans="14:14" ht="18" customHeight="1" x14ac:dyDescent="0.2">
      <c r="N903" s="150"/>
    </row>
    <row r="910" spans="14:14" ht="18" customHeight="1" x14ac:dyDescent="0.2">
      <c r="N910" s="153"/>
    </row>
    <row r="911" spans="14:14" ht="18" customHeight="1" x14ac:dyDescent="0.2">
      <c r="N911" s="153"/>
    </row>
    <row r="912" spans="14:14" ht="18" customHeight="1" x14ac:dyDescent="0.2">
      <c r="N912" s="153"/>
    </row>
    <row r="924" spans="14:14" ht="18" customHeight="1" x14ac:dyDescent="0.2">
      <c r="N924" s="150"/>
    </row>
    <row r="930" spans="14:14" ht="18" customHeight="1" x14ac:dyDescent="0.2">
      <c r="N930" s="152"/>
    </row>
    <row r="931" spans="14:14" ht="18" customHeight="1" x14ac:dyDescent="0.2">
      <c r="N931" s="152"/>
    </row>
    <row r="932" spans="14:14" ht="18" customHeight="1" x14ac:dyDescent="0.2">
      <c r="N932" s="150"/>
    </row>
    <row r="933" spans="14:14" ht="18" customHeight="1" x14ac:dyDescent="0.2">
      <c r="N933" s="150"/>
    </row>
    <row r="940" spans="14:14" ht="18" customHeight="1" x14ac:dyDescent="0.2">
      <c r="N940" s="153"/>
    </row>
    <row r="941" spans="14:14" ht="18" customHeight="1" x14ac:dyDescent="0.2">
      <c r="N941" s="153"/>
    </row>
    <row r="942" spans="14:14" ht="18" customHeight="1" x14ac:dyDescent="0.2">
      <c r="N942" s="153"/>
    </row>
    <row r="954" spans="14:14" ht="18" customHeight="1" x14ac:dyDescent="0.2">
      <c r="N954" s="150"/>
    </row>
    <row r="960" spans="14:14" ht="18" customHeight="1" x14ac:dyDescent="0.2">
      <c r="N960" s="152"/>
    </row>
  </sheetData>
  <sheetProtection sheet="1" objects="1" scenarios="1"/>
  <mergeCells count="24">
    <mergeCell ref="B14:I14"/>
    <mergeCell ref="J14:L14"/>
    <mergeCell ref="Q14:X14"/>
    <mergeCell ref="Y14:AA14"/>
    <mergeCell ref="G15:L15"/>
    <mergeCell ref="V15:AA15"/>
    <mergeCell ref="H16:L16"/>
    <mergeCell ref="W16:AA16"/>
    <mergeCell ref="A17:C17"/>
    <mergeCell ref="P17:R17"/>
    <mergeCell ref="A23:C23"/>
    <mergeCell ref="P23:R23"/>
    <mergeCell ref="B45:I45"/>
    <mergeCell ref="J45:L45"/>
    <mergeCell ref="Q45:X45"/>
    <mergeCell ref="Y45:AA45"/>
    <mergeCell ref="G46:L46"/>
    <mergeCell ref="V46:AA46"/>
    <mergeCell ref="H47:L47"/>
    <mergeCell ref="W47:AA47"/>
    <mergeCell ref="A48:C48"/>
    <mergeCell ref="P48:R48"/>
    <mergeCell ref="A54:C54"/>
    <mergeCell ref="P54:R54"/>
  </mergeCells>
  <pageMargins left="0.59055118110236227" right="0" top="0.39370078740157483" bottom="0" header="0" footer="0"/>
  <pageSetup paperSize="9" fitToHeight="2" orientation="landscape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B960"/>
  <sheetViews>
    <sheetView tabSelected="1" zoomScale="70" zoomScaleNormal="70" workbookViewId="0">
      <selection activeCell="J1" sqref="J1:L1"/>
    </sheetView>
  </sheetViews>
  <sheetFormatPr baseColWidth="10" defaultRowHeight="18" customHeight="1" x14ac:dyDescent="0.2"/>
  <cols>
    <col min="1" max="1" width="5.7109375" style="5" customWidth="1"/>
    <col min="2" max="2" width="4.5703125" style="5" customWidth="1"/>
    <col min="3" max="3" width="3.85546875" style="5" customWidth="1"/>
    <col min="4" max="4" width="8.7109375" style="5" customWidth="1"/>
    <col min="5" max="6" width="4.7109375" style="5" customWidth="1"/>
    <col min="7" max="7" width="5.7109375" style="5" customWidth="1"/>
    <col min="8" max="12" width="4.7109375" style="5" customWidth="1"/>
    <col min="13" max="13" width="5.7109375" style="5" customWidth="1"/>
    <col min="14" max="14" width="1.7109375" style="5" customWidth="1"/>
    <col min="15" max="15" width="6.28515625" style="5" customWidth="1"/>
    <col min="16" max="16" width="5.7109375" style="5" customWidth="1"/>
    <col min="17" max="17" width="4.5703125" style="5" customWidth="1"/>
    <col min="18" max="18" width="3.85546875" style="5" customWidth="1"/>
    <col min="19" max="19" width="8.7109375" style="5" customWidth="1"/>
    <col min="20" max="21" width="4.7109375" style="5" customWidth="1"/>
    <col min="22" max="22" width="5.7109375" style="5" customWidth="1"/>
    <col min="23" max="27" width="4.7109375" style="5" customWidth="1"/>
    <col min="28" max="28" width="5.7109375" style="5" customWidth="1"/>
    <col min="29" max="16384" width="11.42578125" style="5"/>
  </cols>
  <sheetData>
    <row r="1" spans="1:28" ht="24" customHeight="1" thickBot="1" x14ac:dyDescent="0.25">
      <c r="A1" s="81"/>
      <c r="B1" s="271" t="s">
        <v>156</v>
      </c>
      <c r="C1" s="271"/>
      <c r="D1" s="271"/>
      <c r="E1" s="271"/>
      <c r="F1" s="271"/>
      <c r="G1" s="271"/>
      <c r="H1" s="271"/>
      <c r="I1" s="271"/>
      <c r="J1" s="268">
        <v>2023</v>
      </c>
      <c r="K1" s="268"/>
      <c r="L1" s="268"/>
      <c r="M1" s="165" t="s">
        <v>89</v>
      </c>
      <c r="N1" s="165"/>
      <c r="O1" s="69">
        <v>2</v>
      </c>
      <c r="P1" s="81"/>
      <c r="Q1" s="267" t="str">
        <f>$B$1</f>
        <v xml:space="preserve">  3-Serien Liga</v>
      </c>
      <c r="R1" s="267"/>
      <c r="S1" s="267"/>
      <c r="T1" s="267"/>
      <c r="U1" s="267"/>
      <c r="V1" s="267"/>
      <c r="W1" s="267"/>
      <c r="X1" s="267"/>
      <c r="Y1" s="268">
        <f>$J$1</f>
        <v>2023</v>
      </c>
      <c r="Z1" s="268"/>
      <c r="AA1" s="268"/>
      <c r="AB1" s="165" t="s">
        <v>89</v>
      </c>
    </row>
    <row r="2" spans="1:28" ht="18" customHeight="1" thickBot="1" x14ac:dyDescent="0.3">
      <c r="A2" s="82" t="s">
        <v>90</v>
      </c>
      <c r="B2" s="83"/>
      <c r="C2" s="83"/>
      <c r="D2" s="84" t="str">
        <f>M1&amp;O1-1</f>
        <v>A1</v>
      </c>
      <c r="E2" s="84" t="s">
        <v>91</v>
      </c>
      <c r="F2" s="83"/>
      <c r="G2" s="254"/>
      <c r="H2" s="255"/>
      <c r="I2" s="255"/>
      <c r="J2" s="255"/>
      <c r="K2" s="255"/>
      <c r="L2" s="256"/>
      <c r="M2" s="166"/>
      <c r="N2" s="166"/>
      <c r="O2" s="86"/>
      <c r="P2" s="82" t="s">
        <v>90</v>
      </c>
      <c r="Q2" s="83"/>
      <c r="R2" s="83"/>
      <c r="S2" s="84" t="str">
        <f>M1&amp;O1</f>
        <v>A2</v>
      </c>
      <c r="T2" s="84" t="s">
        <v>91</v>
      </c>
      <c r="U2" s="83"/>
      <c r="V2" s="254"/>
      <c r="W2" s="254"/>
      <c r="X2" s="254"/>
      <c r="Y2" s="254"/>
      <c r="Z2" s="254"/>
      <c r="AA2" s="257"/>
      <c r="AB2" s="166"/>
    </row>
    <row r="3" spans="1:28" ht="18" customHeight="1" thickBot="1" x14ac:dyDescent="0.25">
      <c r="A3" s="87" t="s">
        <v>92</v>
      </c>
      <c r="B3" s="88" t="s">
        <v>93</v>
      </c>
      <c r="C3" s="88" t="s">
        <v>23</v>
      </c>
      <c r="D3" s="88" t="s">
        <v>94</v>
      </c>
      <c r="E3" s="88" t="s">
        <v>95</v>
      </c>
      <c r="F3" s="88" t="s">
        <v>96</v>
      </c>
      <c r="G3" s="89" t="s">
        <v>97</v>
      </c>
      <c r="H3" s="263" t="s">
        <v>98</v>
      </c>
      <c r="I3" s="264"/>
      <c r="J3" s="264"/>
      <c r="K3" s="264"/>
      <c r="L3" s="265"/>
      <c r="M3" s="162" t="s">
        <v>138</v>
      </c>
      <c r="N3" s="162"/>
      <c r="O3" s="86"/>
      <c r="P3" s="87" t="s">
        <v>92</v>
      </c>
      <c r="Q3" s="88" t="s">
        <v>93</v>
      </c>
      <c r="R3" s="88" t="s">
        <v>23</v>
      </c>
      <c r="S3" s="88" t="s">
        <v>94</v>
      </c>
      <c r="T3" s="88" t="s">
        <v>95</v>
      </c>
      <c r="U3" s="88" t="s">
        <v>96</v>
      </c>
      <c r="V3" s="89" t="s">
        <v>97</v>
      </c>
      <c r="W3" s="263" t="s">
        <v>98</v>
      </c>
      <c r="X3" s="264"/>
      <c r="Y3" s="264"/>
      <c r="Z3" s="264"/>
      <c r="AA3" s="265"/>
      <c r="AB3" s="162" t="s">
        <v>138</v>
      </c>
    </row>
    <row r="4" spans="1:28" ht="21.75" customHeight="1" x14ac:dyDescent="0.2">
      <c r="A4" s="70" t="s">
        <v>99</v>
      </c>
      <c r="B4" s="71">
        <f>VLOOKUP($D2,'Tischplan_16er_1.-5.'!$4:$100,2)</f>
        <v>1</v>
      </c>
      <c r="C4" s="71">
        <f>VLOOKUP($D2,'Tischplan_16er_1.-5.'!$4:$100,3)</f>
        <v>1</v>
      </c>
      <c r="D4" s="95" t="s">
        <v>100</v>
      </c>
      <c r="E4" s="95"/>
      <c r="F4" s="96"/>
      <c r="G4" s="97" t="s">
        <v>100</v>
      </c>
      <c r="H4" s="98"/>
      <c r="I4" s="95"/>
      <c r="J4" s="95"/>
      <c r="K4" s="95"/>
      <c r="L4" s="97"/>
      <c r="M4" s="157"/>
      <c r="N4" s="162"/>
      <c r="O4" s="86"/>
      <c r="P4" s="70" t="s">
        <v>99</v>
      </c>
      <c r="Q4" s="71">
        <f>VLOOKUP($S2,'Tischplan_16er_1.-5.'!$4:$100,2)</f>
        <v>2</v>
      </c>
      <c r="R4" s="71">
        <f>VLOOKUP($S2,'Tischplan_16er_1.-5.'!$4:$100,3)</f>
        <v>1</v>
      </c>
      <c r="S4" s="95"/>
      <c r="T4" s="95"/>
      <c r="U4" s="96"/>
      <c r="V4" s="97"/>
      <c r="W4" s="98"/>
      <c r="X4" s="95"/>
      <c r="Y4" s="95"/>
      <c r="Z4" s="95"/>
      <c r="AA4" s="97"/>
      <c r="AB4" s="157"/>
    </row>
    <row r="5" spans="1:28" ht="21.75" customHeight="1" x14ac:dyDescent="0.2">
      <c r="A5" s="167" t="s">
        <v>101</v>
      </c>
      <c r="B5" s="168">
        <f>VLOOKUP($D2,'Tischplan_16er_1.-5.'!$4:$100,4)</f>
        <v>1</v>
      </c>
      <c r="C5" s="168">
        <f>VLOOKUP($D2,'Tischplan_16er_1.-5.'!$4:$100,5)</f>
        <v>2</v>
      </c>
      <c r="D5" s="169"/>
      <c r="E5" s="169"/>
      <c r="F5" s="170"/>
      <c r="G5" s="171"/>
      <c r="H5" s="172"/>
      <c r="I5" s="169"/>
      <c r="J5" s="169"/>
      <c r="K5" s="169"/>
      <c r="L5" s="171"/>
      <c r="M5" s="157"/>
      <c r="N5" s="162"/>
      <c r="O5" s="86" t="s">
        <v>100</v>
      </c>
      <c r="P5" s="167" t="s">
        <v>101</v>
      </c>
      <c r="Q5" s="168">
        <f>VLOOKUP($S2,'Tischplan_16er_1.-5.'!$4:$100,4)</f>
        <v>2</v>
      </c>
      <c r="R5" s="168">
        <f>VLOOKUP($S2,'Tischplan_16er_1.-5.'!$4:$100,5)</f>
        <v>2</v>
      </c>
      <c r="S5" s="169"/>
      <c r="T5" s="169"/>
      <c r="U5" s="170"/>
      <c r="V5" s="171"/>
      <c r="W5" s="172"/>
      <c r="X5" s="169"/>
      <c r="Y5" s="169"/>
      <c r="Z5" s="169"/>
      <c r="AA5" s="171"/>
      <c r="AB5" s="157"/>
    </row>
    <row r="6" spans="1:28" ht="21.75" customHeight="1" thickBot="1" x14ac:dyDescent="0.25">
      <c r="A6" s="72" t="s">
        <v>139</v>
      </c>
      <c r="B6" s="73">
        <f>VLOOKUP($D2,'Tischplan_16er_1.-5.'!$4:$100,6)</f>
        <v>1</v>
      </c>
      <c r="C6" s="73">
        <f>VLOOKUP($D2,'Tischplan_16er_1.-5.'!$4:$100,7)</f>
        <v>3</v>
      </c>
      <c r="D6" s="99"/>
      <c r="E6" s="99"/>
      <c r="F6" s="100"/>
      <c r="G6" s="101"/>
      <c r="H6" s="102"/>
      <c r="I6" s="99"/>
      <c r="J6" s="99"/>
      <c r="K6" s="99"/>
      <c r="L6" s="101"/>
      <c r="M6" s="157"/>
      <c r="N6" s="162"/>
      <c r="O6" s="86"/>
      <c r="P6" s="72" t="s">
        <v>139</v>
      </c>
      <c r="Q6" s="73">
        <f>VLOOKUP($S2,'Tischplan_16er_1.-5.'!$4:$100,6)</f>
        <v>2</v>
      </c>
      <c r="R6" s="73">
        <f>VLOOKUP($S2,'Tischplan_16er_1.-5.'!$4:$100,7)</f>
        <v>3</v>
      </c>
      <c r="S6" s="99"/>
      <c r="T6" s="99"/>
      <c r="U6" s="100"/>
      <c r="V6" s="101"/>
      <c r="W6" s="102"/>
      <c r="X6" s="99"/>
      <c r="Y6" s="99"/>
      <c r="Z6" s="99"/>
      <c r="AA6" s="101"/>
      <c r="AB6" s="157"/>
    </row>
    <row r="7" spans="1:28" ht="21.75" customHeight="1" thickBot="1" x14ac:dyDescent="0.25">
      <c r="A7" s="103" t="s">
        <v>106</v>
      </c>
      <c r="B7" s="109"/>
      <c r="C7" s="109"/>
      <c r="D7" s="90"/>
      <c r="E7" s="90"/>
      <c r="F7" s="91"/>
      <c r="G7" s="92" t="s">
        <v>100</v>
      </c>
      <c r="H7" s="87"/>
      <c r="I7" s="90"/>
      <c r="J7" s="90"/>
      <c r="K7" s="90"/>
      <c r="L7" s="92"/>
      <c r="O7" s="86"/>
      <c r="P7" s="103" t="s">
        <v>106</v>
      </c>
      <c r="Q7" s="109"/>
      <c r="R7" s="109"/>
      <c r="S7" s="90"/>
      <c r="T7" s="90"/>
      <c r="U7" s="91"/>
      <c r="V7" s="92"/>
      <c r="W7" s="87"/>
      <c r="X7" s="90"/>
      <c r="Y7" s="90"/>
      <c r="Z7" s="90"/>
      <c r="AA7" s="92"/>
    </row>
    <row r="8" spans="1:28" ht="8.25" customHeight="1" thickBot="1" x14ac:dyDescent="0.25">
      <c r="A8" s="164"/>
      <c r="B8" s="173"/>
      <c r="C8" s="173"/>
      <c r="D8" s="83"/>
      <c r="E8" s="83"/>
      <c r="F8" s="83"/>
      <c r="G8" s="83"/>
      <c r="H8" s="83"/>
      <c r="I8" s="83"/>
      <c r="J8" s="83"/>
      <c r="K8" s="83"/>
      <c r="L8" s="83"/>
      <c r="P8" s="164"/>
      <c r="Q8" s="174"/>
      <c r="R8" s="174"/>
      <c r="S8" s="175"/>
      <c r="T8" s="175"/>
      <c r="U8" s="175"/>
      <c r="V8" s="175"/>
      <c r="W8" s="175"/>
      <c r="X8" s="175"/>
      <c r="Y8" s="175"/>
      <c r="Z8" s="175"/>
      <c r="AA8" s="175"/>
    </row>
    <row r="9" spans="1:28" ht="18" customHeight="1" thickBot="1" x14ac:dyDescent="0.3">
      <c r="A9" s="82" t="s">
        <v>90</v>
      </c>
      <c r="B9" s="83"/>
      <c r="C9" s="83"/>
      <c r="D9" s="84" t="str">
        <f>D2</f>
        <v>A1</v>
      </c>
      <c r="E9" s="84" t="s">
        <v>91</v>
      </c>
      <c r="F9" s="83"/>
      <c r="G9" s="254"/>
      <c r="H9" s="255"/>
      <c r="I9" s="255"/>
      <c r="J9" s="255"/>
      <c r="K9" s="255"/>
      <c r="L9" s="256"/>
      <c r="M9" s="162" t="s">
        <v>138</v>
      </c>
      <c r="O9" s="86"/>
      <c r="P9" s="82" t="s">
        <v>90</v>
      </c>
      <c r="Q9" s="83"/>
      <c r="R9" s="83"/>
      <c r="S9" s="84" t="str">
        <f>S2</f>
        <v>A2</v>
      </c>
      <c r="T9" s="84" t="s">
        <v>91</v>
      </c>
      <c r="U9" s="83"/>
      <c r="V9" s="254"/>
      <c r="W9" s="254"/>
      <c r="X9" s="254"/>
      <c r="Y9" s="254"/>
      <c r="Z9" s="254"/>
      <c r="AA9" s="257"/>
      <c r="AB9" s="162" t="s">
        <v>138</v>
      </c>
    </row>
    <row r="10" spans="1:28" ht="21.75" customHeight="1" x14ac:dyDescent="0.2">
      <c r="A10" s="70" t="s">
        <v>102</v>
      </c>
      <c r="B10" s="71">
        <f>VLOOKUP($D2,'Tischplan_16er_1.-5.'!$4:$100,10)</f>
        <v>8</v>
      </c>
      <c r="C10" s="71">
        <f>VLOOKUP($D2,'Tischplan_16er_1.-5.'!$4:$100,11)</f>
        <v>2</v>
      </c>
      <c r="D10" s="95"/>
      <c r="E10" s="95"/>
      <c r="F10" s="96"/>
      <c r="G10" s="97" t="s">
        <v>100</v>
      </c>
      <c r="H10" s="98"/>
      <c r="I10" s="95"/>
      <c r="J10" s="95"/>
      <c r="K10" s="95"/>
      <c r="L10" s="97"/>
      <c r="M10" s="157"/>
      <c r="N10" s="176"/>
      <c r="O10" s="94"/>
      <c r="P10" s="70" t="s">
        <v>102</v>
      </c>
      <c r="Q10" s="71">
        <f>VLOOKUP($S2,'Tischplan_16er_1.-5.'!$4:$100,10)</f>
        <v>7</v>
      </c>
      <c r="R10" s="71">
        <f>VLOOKUP($S2,'Tischplan_16er_1.-5.'!$4:$100,11)</f>
        <v>2</v>
      </c>
      <c r="S10" s="95"/>
      <c r="T10" s="95"/>
      <c r="U10" s="96"/>
      <c r="V10" s="97"/>
      <c r="W10" s="98"/>
      <c r="X10" s="95"/>
      <c r="Y10" s="95"/>
      <c r="Z10" s="95"/>
      <c r="AA10" s="97"/>
      <c r="AB10" s="157"/>
    </row>
    <row r="11" spans="1:28" ht="21.75" customHeight="1" x14ac:dyDescent="0.2">
      <c r="A11" s="167" t="s">
        <v>103</v>
      </c>
      <c r="B11" s="168">
        <f>VLOOKUP($D2,'Tischplan_16er_1.-5.'!$4:$100,12)</f>
        <v>6</v>
      </c>
      <c r="C11" s="168">
        <f>VLOOKUP($D2,'Tischplan_16er_1.-5.'!$4:$100,13)</f>
        <v>1</v>
      </c>
      <c r="D11" s="169"/>
      <c r="E11" s="169"/>
      <c r="F11" s="170"/>
      <c r="G11" s="171"/>
      <c r="H11" s="172"/>
      <c r="I11" s="169"/>
      <c r="J11" s="169"/>
      <c r="K11" s="169"/>
      <c r="L11" s="171"/>
      <c r="M11" s="157"/>
      <c r="N11" s="176"/>
      <c r="O11" s="94"/>
      <c r="P11" s="167" t="s">
        <v>103</v>
      </c>
      <c r="Q11" s="168">
        <f>VLOOKUP($S2,'Tischplan_16er_1.-5.'!$4:$100,12)</f>
        <v>5</v>
      </c>
      <c r="R11" s="168">
        <f>VLOOKUP($S2,'Tischplan_16er_1.-5.'!$4:$100,13)</f>
        <v>1</v>
      </c>
      <c r="S11" s="169"/>
      <c r="T11" s="169"/>
      <c r="U11" s="170"/>
      <c r="V11" s="171"/>
      <c r="W11" s="172"/>
      <c r="X11" s="169"/>
      <c r="Y11" s="169"/>
      <c r="Z11" s="169"/>
      <c r="AA11" s="171"/>
      <c r="AB11" s="157"/>
    </row>
    <row r="12" spans="1:28" ht="21.75" customHeight="1" thickBot="1" x14ac:dyDescent="0.25">
      <c r="A12" s="72" t="s">
        <v>140</v>
      </c>
      <c r="B12" s="73">
        <f>VLOOKUP($D2,'Tischplan_16er_1.-5.'!$4:$100,14)</f>
        <v>7</v>
      </c>
      <c r="C12" s="73">
        <f>VLOOKUP($D2,'Tischplan_16er_1.-5.'!$4:$100,15)</f>
        <v>4</v>
      </c>
      <c r="D12" s="99"/>
      <c r="E12" s="99"/>
      <c r="F12" s="100"/>
      <c r="G12" s="101"/>
      <c r="H12" s="102"/>
      <c r="I12" s="99"/>
      <c r="J12" s="99"/>
      <c r="K12" s="99"/>
      <c r="L12" s="101"/>
      <c r="M12" s="157"/>
      <c r="N12" s="176"/>
      <c r="O12" s="94"/>
      <c r="P12" s="72" t="s">
        <v>140</v>
      </c>
      <c r="Q12" s="73">
        <f>VLOOKUP($S2,'Tischplan_16er_1.-5.'!$4:$100,14)</f>
        <v>8</v>
      </c>
      <c r="R12" s="73">
        <f>VLOOKUP($S2,'Tischplan_16er_1.-5.'!$4:$100,15)</f>
        <v>4</v>
      </c>
      <c r="S12" s="99"/>
      <c r="T12" s="99"/>
      <c r="U12" s="100"/>
      <c r="V12" s="101"/>
      <c r="W12" s="102"/>
      <c r="X12" s="99"/>
      <c r="Y12" s="99"/>
      <c r="Z12" s="99"/>
      <c r="AA12" s="101"/>
      <c r="AB12" s="157"/>
    </row>
    <row r="13" spans="1:28" ht="21.75" customHeight="1" thickBot="1" x14ac:dyDescent="0.25">
      <c r="A13" s="103" t="s">
        <v>107</v>
      </c>
      <c r="B13" s="109"/>
      <c r="C13" s="109"/>
      <c r="D13" s="90"/>
      <c r="E13" s="90"/>
      <c r="F13" s="91"/>
      <c r="G13" s="92"/>
      <c r="H13" s="87"/>
      <c r="I13" s="90"/>
      <c r="J13" s="90"/>
      <c r="K13" s="90"/>
      <c r="L13" s="92"/>
      <c r="O13" s="86"/>
      <c r="P13" s="103" t="s">
        <v>107</v>
      </c>
      <c r="Q13" s="109"/>
      <c r="R13" s="109"/>
      <c r="S13" s="90"/>
      <c r="T13" s="90"/>
      <c r="U13" s="91"/>
      <c r="V13" s="92"/>
      <c r="W13" s="87"/>
      <c r="X13" s="90"/>
      <c r="Y13" s="90"/>
      <c r="Z13" s="90"/>
      <c r="AA13" s="92"/>
    </row>
    <row r="14" spans="1:28" ht="21.75" customHeight="1" thickBot="1" x14ac:dyDescent="0.25">
      <c r="A14" s="266" t="s">
        <v>108</v>
      </c>
      <c r="B14" s="272"/>
      <c r="C14" s="273"/>
      <c r="D14" s="90" t="s">
        <v>100</v>
      </c>
      <c r="E14" s="90"/>
      <c r="F14" s="91"/>
      <c r="G14" s="92" t="s">
        <v>100</v>
      </c>
      <c r="H14" s="87"/>
      <c r="I14" s="90"/>
      <c r="J14" s="90"/>
      <c r="K14" s="90"/>
      <c r="L14" s="92"/>
      <c r="O14" s="86"/>
      <c r="P14" s="266" t="s">
        <v>108</v>
      </c>
      <c r="Q14" s="255"/>
      <c r="R14" s="259"/>
      <c r="S14" s="90" t="s">
        <v>100</v>
      </c>
      <c r="T14" s="90"/>
      <c r="U14" s="91"/>
      <c r="V14" s="92" t="s">
        <v>100</v>
      </c>
      <c r="W14" s="87"/>
      <c r="X14" s="90"/>
      <c r="Y14" s="90"/>
      <c r="Z14" s="90"/>
      <c r="AA14" s="92"/>
    </row>
    <row r="15" spans="1:28" ht="8.25" customHeight="1" x14ac:dyDescent="0.2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O15" s="76"/>
      <c r="P15" s="74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</row>
    <row r="16" spans="1:28" ht="8.25" customHeight="1" thickBot="1" x14ac:dyDescent="0.25">
      <c r="A16" s="177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O16" s="79"/>
      <c r="P16" s="177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</row>
    <row r="17" spans="1:28" ht="18" customHeight="1" thickBot="1" x14ac:dyDescent="0.3">
      <c r="A17" s="82" t="s">
        <v>90</v>
      </c>
      <c r="B17" s="83"/>
      <c r="C17" s="83"/>
      <c r="D17" s="84" t="str">
        <f>D2</f>
        <v>A1</v>
      </c>
      <c r="E17" s="84" t="s">
        <v>91</v>
      </c>
      <c r="F17" s="83"/>
      <c r="G17" s="254"/>
      <c r="H17" s="255"/>
      <c r="I17" s="255"/>
      <c r="J17" s="255"/>
      <c r="K17" s="255"/>
      <c r="L17" s="256"/>
      <c r="M17" s="162" t="s">
        <v>138</v>
      </c>
      <c r="O17" s="86"/>
      <c r="P17" s="82" t="s">
        <v>90</v>
      </c>
      <c r="Q17" s="83"/>
      <c r="R17" s="83"/>
      <c r="S17" s="84" t="str">
        <f>S2</f>
        <v>A2</v>
      </c>
      <c r="T17" s="84" t="s">
        <v>91</v>
      </c>
      <c r="U17" s="83"/>
      <c r="V17" s="254"/>
      <c r="W17" s="254"/>
      <c r="X17" s="254"/>
      <c r="Y17" s="254"/>
      <c r="Z17" s="254"/>
      <c r="AA17" s="257"/>
      <c r="AB17" s="162" t="s">
        <v>138</v>
      </c>
    </row>
    <row r="18" spans="1:28" ht="21.75" customHeight="1" x14ac:dyDescent="0.2">
      <c r="A18" s="70" t="s">
        <v>104</v>
      </c>
      <c r="B18" s="71">
        <f>VLOOKUP($D2,'Tischplan_16er_1.-5.'!$4:$100,18)</f>
        <v>15</v>
      </c>
      <c r="C18" s="71">
        <f>VLOOKUP($D2,'Tischplan_16er_1.-5.'!$4:$100,19)</f>
        <v>4</v>
      </c>
      <c r="D18" s="95"/>
      <c r="E18" s="95"/>
      <c r="F18" s="96"/>
      <c r="G18" s="97"/>
      <c r="H18" s="98"/>
      <c r="I18" s="95"/>
      <c r="J18" s="95"/>
      <c r="K18" s="95"/>
      <c r="L18" s="97"/>
      <c r="M18" s="157"/>
      <c r="O18" s="86"/>
      <c r="P18" s="70" t="s">
        <v>104</v>
      </c>
      <c r="Q18" s="71">
        <f>VLOOKUP($S2,'Tischplan_16er_1.-5.'!$4:$100,18)</f>
        <v>16</v>
      </c>
      <c r="R18" s="71">
        <f>VLOOKUP($S2,'Tischplan_16er_1.-5.'!$4:$100,19)</f>
        <v>4</v>
      </c>
      <c r="S18" s="95"/>
      <c r="T18" s="95"/>
      <c r="U18" s="96"/>
      <c r="V18" s="97"/>
      <c r="W18" s="98"/>
      <c r="X18" s="95"/>
      <c r="Y18" s="95"/>
      <c r="Z18" s="95"/>
      <c r="AA18" s="97"/>
      <c r="AB18" s="157"/>
    </row>
    <row r="19" spans="1:28" ht="21.75" customHeight="1" x14ac:dyDescent="0.2">
      <c r="A19" s="167" t="s">
        <v>105</v>
      </c>
      <c r="B19" s="168">
        <f>VLOOKUP($D2,'Tischplan_16er_1.-5.'!$4:$100,20)</f>
        <v>16</v>
      </c>
      <c r="C19" s="168">
        <f>VLOOKUP($D2,'Tischplan_16er_1.-5.'!$4:$100,21)</f>
        <v>3</v>
      </c>
      <c r="D19" s="169"/>
      <c r="E19" s="169"/>
      <c r="F19" s="170"/>
      <c r="G19" s="171"/>
      <c r="H19" s="172"/>
      <c r="I19" s="169"/>
      <c r="J19" s="169"/>
      <c r="K19" s="169"/>
      <c r="L19" s="171"/>
      <c r="M19" s="157"/>
      <c r="O19" s="86"/>
      <c r="P19" s="167" t="s">
        <v>105</v>
      </c>
      <c r="Q19" s="168">
        <f>VLOOKUP($S2,'Tischplan_16er_1.-5.'!$4:$100,20)</f>
        <v>15</v>
      </c>
      <c r="R19" s="168">
        <f>VLOOKUP($S2,'Tischplan_16er_1.-5.'!$4:$100,21)</f>
        <v>3</v>
      </c>
      <c r="S19" s="169"/>
      <c r="T19" s="169"/>
      <c r="U19" s="170"/>
      <c r="V19" s="171"/>
      <c r="W19" s="172"/>
      <c r="X19" s="169"/>
      <c r="Y19" s="169"/>
      <c r="Z19" s="169"/>
      <c r="AA19" s="171"/>
      <c r="AB19" s="157"/>
    </row>
    <row r="20" spans="1:28" ht="21.75" customHeight="1" thickBot="1" x14ac:dyDescent="0.25">
      <c r="A20" s="72" t="s">
        <v>141</v>
      </c>
      <c r="B20" s="73">
        <f>VLOOKUP($D2,'Tischplan_16er_1.-5.'!$4:$100,22)</f>
        <v>14</v>
      </c>
      <c r="C20" s="73">
        <f>VLOOKUP($D2,'Tischplan_16er_1.-5.'!$4:$100,23)</f>
        <v>2</v>
      </c>
      <c r="D20" s="99"/>
      <c r="E20" s="99"/>
      <c r="F20" s="100"/>
      <c r="G20" s="101"/>
      <c r="H20" s="102"/>
      <c r="I20" s="99"/>
      <c r="J20" s="99"/>
      <c r="K20" s="99"/>
      <c r="L20" s="101"/>
      <c r="M20" s="157"/>
      <c r="O20" s="86"/>
      <c r="P20" s="72" t="s">
        <v>141</v>
      </c>
      <c r="Q20" s="73">
        <f>VLOOKUP($S2,'Tischplan_16er_1.-5.'!$4:$100,22)</f>
        <v>13</v>
      </c>
      <c r="R20" s="73">
        <f>VLOOKUP($S2,'Tischplan_16er_1.-5.'!$4:$100,23)</f>
        <v>2</v>
      </c>
      <c r="S20" s="99"/>
      <c r="T20" s="99"/>
      <c r="U20" s="100"/>
      <c r="V20" s="101"/>
      <c r="W20" s="102"/>
      <c r="X20" s="99"/>
      <c r="Y20" s="99"/>
      <c r="Z20" s="99"/>
      <c r="AA20" s="101"/>
      <c r="AB20" s="157"/>
    </row>
    <row r="21" spans="1:28" ht="21.75" customHeight="1" thickBot="1" x14ac:dyDescent="0.25">
      <c r="A21" s="103" t="s">
        <v>109</v>
      </c>
      <c r="B21" s="109"/>
      <c r="C21" s="109"/>
      <c r="D21" s="90"/>
      <c r="E21" s="90"/>
      <c r="F21" s="91"/>
      <c r="G21" s="92"/>
      <c r="H21" s="87"/>
      <c r="I21" s="90"/>
      <c r="J21" s="90"/>
      <c r="K21" s="90"/>
      <c r="L21" s="92"/>
      <c r="O21" s="86"/>
      <c r="P21" s="103" t="s">
        <v>109</v>
      </c>
      <c r="Q21" s="109"/>
      <c r="R21" s="109"/>
      <c r="S21" s="90"/>
      <c r="T21" s="90"/>
      <c r="U21" s="91"/>
      <c r="V21" s="92"/>
      <c r="W21" s="87"/>
      <c r="X21" s="90"/>
      <c r="Y21" s="90"/>
      <c r="Z21" s="90"/>
      <c r="AA21" s="92"/>
    </row>
    <row r="22" spans="1:28" ht="21.75" customHeight="1" thickBot="1" x14ac:dyDescent="0.25">
      <c r="A22" s="266" t="s">
        <v>115</v>
      </c>
      <c r="B22" s="272"/>
      <c r="C22" s="273"/>
      <c r="D22" s="90" t="s">
        <v>100</v>
      </c>
      <c r="E22" s="90"/>
      <c r="F22" s="91"/>
      <c r="G22" s="92" t="s">
        <v>100</v>
      </c>
      <c r="H22" s="87"/>
      <c r="I22" s="90"/>
      <c r="J22" s="90"/>
      <c r="K22" s="90"/>
      <c r="L22" s="92"/>
      <c r="O22" s="86"/>
      <c r="P22" s="266" t="s">
        <v>115</v>
      </c>
      <c r="Q22" s="255"/>
      <c r="R22" s="259"/>
      <c r="S22" s="90" t="s">
        <v>100</v>
      </c>
      <c r="T22" s="90"/>
      <c r="U22" s="91"/>
      <c r="V22" s="92" t="s">
        <v>100</v>
      </c>
      <c r="W22" s="87"/>
      <c r="X22" s="90"/>
      <c r="Y22" s="90"/>
      <c r="Z22" s="90"/>
      <c r="AA22" s="92"/>
    </row>
    <row r="23" spans="1:28" ht="8.25" customHeight="1" thickBot="1" x14ac:dyDescent="0.25">
      <c r="A23" s="164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P23" s="164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</row>
    <row r="24" spans="1:28" ht="18" customHeight="1" thickBot="1" x14ac:dyDescent="0.3">
      <c r="A24" s="82" t="s">
        <v>90</v>
      </c>
      <c r="B24" s="83"/>
      <c r="C24" s="83"/>
      <c r="D24" s="84" t="str">
        <f>D2</f>
        <v>A1</v>
      </c>
      <c r="E24" s="84" t="s">
        <v>91</v>
      </c>
      <c r="F24" s="83"/>
      <c r="G24" s="254"/>
      <c r="H24" s="255"/>
      <c r="I24" s="255"/>
      <c r="J24" s="255"/>
      <c r="K24" s="255"/>
      <c r="L24" s="256"/>
      <c r="M24" s="162" t="s">
        <v>138</v>
      </c>
      <c r="N24" s="166"/>
      <c r="O24" s="86"/>
      <c r="P24" s="82" t="s">
        <v>90</v>
      </c>
      <c r="Q24" s="83"/>
      <c r="R24" s="83"/>
      <c r="S24" s="84" t="str">
        <f>S2</f>
        <v>A2</v>
      </c>
      <c r="T24" s="84" t="s">
        <v>91</v>
      </c>
      <c r="U24" s="83"/>
      <c r="V24" s="254"/>
      <c r="W24" s="254"/>
      <c r="X24" s="254"/>
      <c r="Y24" s="254"/>
      <c r="Z24" s="254"/>
      <c r="AA24" s="257"/>
      <c r="AB24" s="162" t="s">
        <v>138</v>
      </c>
    </row>
    <row r="25" spans="1:28" ht="21.75" customHeight="1" x14ac:dyDescent="0.2">
      <c r="A25" s="70" t="s">
        <v>110</v>
      </c>
      <c r="B25" s="71">
        <f>VLOOKUP($D2,'Tischplan_16er_1.-5.'!$4:$100,26)</f>
        <v>10</v>
      </c>
      <c r="C25" s="71">
        <f>VLOOKUP($D2,'Tischplan_16er_1.-5.'!$4:$100,27)</f>
        <v>3</v>
      </c>
      <c r="D25" s="95"/>
      <c r="E25" s="95"/>
      <c r="F25" s="96"/>
      <c r="G25" s="97"/>
      <c r="H25" s="98"/>
      <c r="I25" s="95"/>
      <c r="J25" s="95"/>
      <c r="K25" s="95"/>
      <c r="L25" s="97"/>
      <c r="M25" s="157"/>
      <c r="O25" s="86"/>
      <c r="P25" s="70" t="s">
        <v>110</v>
      </c>
      <c r="Q25" s="71">
        <f>VLOOKUP($S2,'Tischplan_16er_1.-5.'!$4:$100,26)</f>
        <v>9</v>
      </c>
      <c r="R25" s="71">
        <f>VLOOKUP($S2,'Tischplan_16er_1.-5.'!$4:$100,27)</f>
        <v>3</v>
      </c>
      <c r="S25" s="95"/>
      <c r="T25" s="95"/>
      <c r="U25" s="96"/>
      <c r="V25" s="97"/>
      <c r="W25" s="98"/>
      <c r="X25" s="95"/>
      <c r="Y25" s="95"/>
      <c r="Z25" s="95"/>
      <c r="AA25" s="97"/>
      <c r="AB25" s="157"/>
    </row>
    <row r="26" spans="1:28" ht="21.75" customHeight="1" x14ac:dyDescent="0.2">
      <c r="A26" s="167" t="s">
        <v>111</v>
      </c>
      <c r="B26" s="168">
        <f>VLOOKUP($D2,'Tischplan_16er_1.-5.'!$4:$100,28)</f>
        <v>11</v>
      </c>
      <c r="C26" s="168">
        <f>VLOOKUP($D2,'Tischplan_16er_1.-5.'!$4:$100,29)</f>
        <v>4</v>
      </c>
      <c r="D26" s="169"/>
      <c r="E26" s="169"/>
      <c r="F26" s="170"/>
      <c r="G26" s="171"/>
      <c r="H26" s="172"/>
      <c r="I26" s="169"/>
      <c r="J26" s="169"/>
      <c r="K26" s="169"/>
      <c r="L26" s="171"/>
      <c r="M26" s="157"/>
      <c r="O26" s="86"/>
      <c r="P26" s="167" t="s">
        <v>111</v>
      </c>
      <c r="Q26" s="168">
        <f>VLOOKUP($S2,'Tischplan_16er_1.-5.'!$4:$100,28)</f>
        <v>12</v>
      </c>
      <c r="R26" s="168">
        <f>VLOOKUP($S2,'Tischplan_16er_1.-5.'!$4:$100,29)</f>
        <v>4</v>
      </c>
      <c r="S26" s="169"/>
      <c r="T26" s="169"/>
      <c r="U26" s="170"/>
      <c r="V26" s="171"/>
      <c r="W26" s="172"/>
      <c r="X26" s="169"/>
      <c r="Y26" s="169"/>
      <c r="Z26" s="169"/>
      <c r="AA26" s="171"/>
      <c r="AB26" s="157"/>
    </row>
    <row r="27" spans="1:28" ht="21.75" customHeight="1" thickBot="1" x14ac:dyDescent="0.25">
      <c r="A27" s="72" t="s">
        <v>142</v>
      </c>
      <c r="B27" s="73">
        <f>VLOOKUP($D2,'Tischplan_16er_1.-5.'!$4:$100,30)</f>
        <v>12</v>
      </c>
      <c r="C27" s="73">
        <f>VLOOKUP($D2,'Tischplan_16er_1.-5.'!$4:$100,31)</f>
        <v>1</v>
      </c>
      <c r="D27" s="99"/>
      <c r="E27" s="99"/>
      <c r="F27" s="100"/>
      <c r="G27" s="101"/>
      <c r="H27" s="102"/>
      <c r="I27" s="99"/>
      <c r="J27" s="99"/>
      <c r="K27" s="99"/>
      <c r="L27" s="101"/>
      <c r="M27" s="157"/>
      <c r="O27" s="86"/>
      <c r="P27" s="72" t="s">
        <v>142</v>
      </c>
      <c r="Q27" s="73">
        <f>VLOOKUP($S2,'Tischplan_16er_1.-5.'!$4:$100,30)</f>
        <v>11</v>
      </c>
      <c r="R27" s="73">
        <f>VLOOKUP($S2,'Tischplan_16er_1.-5.'!$4:$100,31)</f>
        <v>1</v>
      </c>
      <c r="S27" s="99"/>
      <c r="T27" s="99"/>
      <c r="U27" s="100"/>
      <c r="V27" s="101"/>
      <c r="W27" s="102"/>
      <c r="X27" s="99"/>
      <c r="Y27" s="99"/>
      <c r="Z27" s="99"/>
      <c r="AA27" s="101"/>
      <c r="AB27" s="157"/>
    </row>
    <row r="28" spans="1:28" ht="21.75" customHeight="1" thickBot="1" x14ac:dyDescent="0.25">
      <c r="A28" s="103" t="s">
        <v>116</v>
      </c>
      <c r="B28" s="109"/>
      <c r="C28" s="109"/>
      <c r="D28" s="90"/>
      <c r="E28" s="90"/>
      <c r="F28" s="91"/>
      <c r="G28" s="92"/>
      <c r="H28" s="87"/>
      <c r="I28" s="90"/>
      <c r="J28" s="90"/>
      <c r="K28" s="90"/>
      <c r="L28" s="92"/>
      <c r="O28" s="86"/>
      <c r="P28" s="103" t="s">
        <v>116</v>
      </c>
      <c r="Q28" s="109"/>
      <c r="R28" s="109"/>
      <c r="S28" s="90"/>
      <c r="T28" s="90"/>
      <c r="U28" s="91"/>
      <c r="V28" s="92"/>
      <c r="W28" s="87"/>
      <c r="X28" s="90"/>
      <c r="Y28" s="90"/>
      <c r="Z28" s="90"/>
      <c r="AA28" s="92"/>
    </row>
    <row r="29" spans="1:28" ht="21.75" customHeight="1" thickBot="1" x14ac:dyDescent="0.25">
      <c r="A29" s="266" t="s">
        <v>143</v>
      </c>
      <c r="B29" s="255"/>
      <c r="C29" s="259"/>
      <c r="D29" s="90" t="s">
        <v>100</v>
      </c>
      <c r="E29" s="90"/>
      <c r="F29" s="91"/>
      <c r="G29" s="92" t="s">
        <v>100</v>
      </c>
      <c r="H29" s="87"/>
      <c r="I29" s="90"/>
      <c r="J29" s="90"/>
      <c r="K29" s="90"/>
      <c r="L29" s="92"/>
      <c r="O29" s="86"/>
      <c r="P29" s="266" t="s">
        <v>143</v>
      </c>
      <c r="Q29" s="255"/>
      <c r="R29" s="259"/>
      <c r="S29" s="90" t="s">
        <v>100</v>
      </c>
      <c r="T29" s="90"/>
      <c r="U29" s="91"/>
      <c r="V29" s="92" t="s">
        <v>100</v>
      </c>
      <c r="W29" s="87"/>
      <c r="X29" s="90"/>
      <c r="Y29" s="90"/>
      <c r="Z29" s="90"/>
      <c r="AA29" s="92"/>
    </row>
    <row r="30" spans="1:28" ht="21" customHeight="1" x14ac:dyDescent="0.2">
      <c r="A30" s="179"/>
      <c r="B30" s="270"/>
      <c r="C30" s="270"/>
      <c r="D30" s="270"/>
      <c r="E30" s="270"/>
      <c r="F30" s="270"/>
      <c r="G30" s="270"/>
      <c r="H30" s="270"/>
      <c r="I30" s="270"/>
      <c r="J30" s="269"/>
      <c r="K30" s="269"/>
      <c r="L30" s="269"/>
      <c r="M30" s="180"/>
      <c r="N30" s="180"/>
      <c r="O30" s="69"/>
      <c r="P30" s="179"/>
      <c r="Q30" s="270"/>
      <c r="R30" s="270"/>
      <c r="S30" s="270"/>
      <c r="T30" s="270"/>
      <c r="U30" s="270"/>
      <c r="V30" s="270"/>
      <c r="W30" s="270"/>
      <c r="X30" s="270"/>
      <c r="Y30" s="269"/>
      <c r="Z30" s="269"/>
      <c r="AA30" s="269"/>
      <c r="AB30" s="180"/>
    </row>
    <row r="31" spans="1:28" ht="24" customHeight="1" thickBot="1" x14ac:dyDescent="0.25">
      <c r="A31" s="81"/>
      <c r="B31" s="267" t="str">
        <f>$B$1</f>
        <v xml:space="preserve">  3-Serien Liga</v>
      </c>
      <c r="C31" s="267"/>
      <c r="D31" s="267"/>
      <c r="E31" s="267"/>
      <c r="F31" s="267"/>
      <c r="G31" s="267"/>
      <c r="H31" s="267"/>
      <c r="I31" s="267"/>
      <c r="J31" s="268">
        <f>$J$1</f>
        <v>2023</v>
      </c>
      <c r="K31" s="268"/>
      <c r="L31" s="268"/>
      <c r="M31" s="180" t="str">
        <f>M1</f>
        <v>A</v>
      </c>
      <c r="N31" s="180"/>
      <c r="O31" s="69">
        <f>O1+2</f>
        <v>4</v>
      </c>
      <c r="P31" s="81"/>
      <c r="Q31" s="267" t="str">
        <f>$B$1</f>
        <v xml:space="preserve">  3-Serien Liga</v>
      </c>
      <c r="R31" s="267"/>
      <c r="S31" s="267"/>
      <c r="T31" s="267"/>
      <c r="U31" s="267"/>
      <c r="V31" s="267"/>
      <c r="W31" s="267"/>
      <c r="X31" s="267"/>
      <c r="Y31" s="268">
        <f>$J$1</f>
        <v>2023</v>
      </c>
      <c r="Z31" s="268"/>
      <c r="AA31" s="268"/>
      <c r="AB31" s="180" t="str">
        <f>AB1</f>
        <v>A</v>
      </c>
    </row>
    <row r="32" spans="1:28" ht="18" customHeight="1" thickBot="1" x14ac:dyDescent="0.3">
      <c r="A32" s="82" t="s">
        <v>90</v>
      </c>
      <c r="B32" s="83"/>
      <c r="C32" s="83"/>
      <c r="D32" s="84" t="str">
        <f>M31&amp;O31-1</f>
        <v>A3</v>
      </c>
      <c r="E32" s="84" t="s">
        <v>91</v>
      </c>
      <c r="F32" s="83"/>
      <c r="G32" s="254"/>
      <c r="H32" s="255"/>
      <c r="I32" s="255"/>
      <c r="J32" s="255"/>
      <c r="K32" s="255"/>
      <c r="L32" s="256"/>
      <c r="M32" s="166"/>
      <c r="N32" s="166"/>
      <c r="O32" s="86"/>
      <c r="P32" s="82" t="s">
        <v>90</v>
      </c>
      <c r="Q32" s="83"/>
      <c r="R32" s="83"/>
      <c r="S32" s="84" t="str">
        <f>M31&amp;O31</f>
        <v>A4</v>
      </c>
      <c r="T32" s="84" t="s">
        <v>91</v>
      </c>
      <c r="U32" s="83"/>
      <c r="V32" s="254"/>
      <c r="W32" s="254"/>
      <c r="X32" s="254"/>
      <c r="Y32" s="254"/>
      <c r="Z32" s="254"/>
      <c r="AA32" s="257"/>
      <c r="AB32" s="166"/>
    </row>
    <row r="33" spans="1:28" ht="18" customHeight="1" thickBot="1" x14ac:dyDescent="0.25">
      <c r="A33" s="87" t="s">
        <v>92</v>
      </c>
      <c r="B33" s="88" t="s">
        <v>93</v>
      </c>
      <c r="C33" s="88" t="s">
        <v>23</v>
      </c>
      <c r="D33" s="88" t="s">
        <v>94</v>
      </c>
      <c r="E33" s="88" t="s">
        <v>95</v>
      </c>
      <c r="F33" s="88" t="s">
        <v>96</v>
      </c>
      <c r="G33" s="89" t="s">
        <v>97</v>
      </c>
      <c r="H33" s="263" t="s">
        <v>98</v>
      </c>
      <c r="I33" s="264"/>
      <c r="J33" s="264"/>
      <c r="K33" s="264"/>
      <c r="L33" s="265"/>
      <c r="M33" s="162" t="s">
        <v>138</v>
      </c>
      <c r="N33" s="166"/>
      <c r="O33" s="86"/>
      <c r="P33" s="87" t="s">
        <v>92</v>
      </c>
      <c r="Q33" s="88" t="s">
        <v>93</v>
      </c>
      <c r="R33" s="88" t="s">
        <v>23</v>
      </c>
      <c r="S33" s="88" t="s">
        <v>94</v>
      </c>
      <c r="T33" s="88" t="s">
        <v>95</v>
      </c>
      <c r="U33" s="88" t="s">
        <v>96</v>
      </c>
      <c r="V33" s="89" t="s">
        <v>97</v>
      </c>
      <c r="W33" s="263" t="s">
        <v>98</v>
      </c>
      <c r="X33" s="264"/>
      <c r="Y33" s="264"/>
      <c r="Z33" s="264"/>
      <c r="AA33" s="265"/>
      <c r="AB33" s="162" t="s">
        <v>138</v>
      </c>
    </row>
    <row r="34" spans="1:28" ht="21.75" customHeight="1" x14ac:dyDescent="0.2">
      <c r="A34" s="70" t="s">
        <v>99</v>
      </c>
      <c r="B34" s="71">
        <f>VLOOKUP($D32,'Tischplan_16er_1.-5.'!$4:$100,2)</f>
        <v>3</v>
      </c>
      <c r="C34" s="71">
        <f>VLOOKUP($D32,'Tischplan_16er_1.-5.'!$4:$100,3)</f>
        <v>1</v>
      </c>
      <c r="D34" s="95" t="s">
        <v>100</v>
      </c>
      <c r="E34" s="95"/>
      <c r="F34" s="96"/>
      <c r="G34" s="97" t="s">
        <v>100</v>
      </c>
      <c r="H34" s="98"/>
      <c r="I34" s="95"/>
      <c r="J34" s="95"/>
      <c r="K34" s="95"/>
      <c r="L34" s="97"/>
      <c r="M34" s="157"/>
      <c r="O34" s="86"/>
      <c r="P34" s="70" t="s">
        <v>99</v>
      </c>
      <c r="Q34" s="71">
        <f>VLOOKUP($S32,'Tischplan_16er_1.-5.'!$4:$100,2)</f>
        <v>4</v>
      </c>
      <c r="R34" s="71">
        <f>VLOOKUP($S32,'Tischplan_16er_1.-5.'!$4:$100,3)</f>
        <v>1</v>
      </c>
      <c r="S34" s="95"/>
      <c r="T34" s="95"/>
      <c r="U34" s="96"/>
      <c r="V34" s="97"/>
      <c r="W34" s="98"/>
      <c r="X34" s="95"/>
      <c r="Y34" s="95"/>
      <c r="Z34" s="95"/>
      <c r="AA34" s="97"/>
      <c r="AB34" s="157"/>
    </row>
    <row r="35" spans="1:28" ht="21.75" customHeight="1" x14ac:dyDescent="0.2">
      <c r="A35" s="167" t="s">
        <v>101</v>
      </c>
      <c r="B35" s="168">
        <f>VLOOKUP($D32,'Tischplan_16er_1.-5.'!$4:$100,4)</f>
        <v>3</v>
      </c>
      <c r="C35" s="168">
        <f>VLOOKUP($D32,'Tischplan_16er_1.-5.'!$4:$100,5)</f>
        <v>2</v>
      </c>
      <c r="D35" s="169"/>
      <c r="E35" s="169"/>
      <c r="F35" s="170"/>
      <c r="G35" s="171"/>
      <c r="H35" s="172"/>
      <c r="I35" s="169"/>
      <c r="J35" s="169"/>
      <c r="K35" s="169"/>
      <c r="L35" s="171"/>
      <c r="M35" s="157"/>
      <c r="O35" s="86" t="s">
        <v>100</v>
      </c>
      <c r="P35" s="167" t="s">
        <v>101</v>
      </c>
      <c r="Q35" s="168">
        <f>VLOOKUP($S32,'Tischplan_16er_1.-5.'!$4:$100,4)</f>
        <v>4</v>
      </c>
      <c r="R35" s="168">
        <f>VLOOKUP($S32,'Tischplan_16er_1.-5.'!$4:$100,5)</f>
        <v>2</v>
      </c>
      <c r="S35" s="169"/>
      <c r="T35" s="169"/>
      <c r="U35" s="170"/>
      <c r="V35" s="171"/>
      <c r="W35" s="172"/>
      <c r="X35" s="169"/>
      <c r="Y35" s="169"/>
      <c r="Z35" s="169"/>
      <c r="AA35" s="171"/>
      <c r="AB35" s="157"/>
    </row>
    <row r="36" spans="1:28" ht="21.75" customHeight="1" thickBot="1" x14ac:dyDescent="0.25">
      <c r="A36" s="72" t="s">
        <v>139</v>
      </c>
      <c r="B36" s="73">
        <f>VLOOKUP($D32,'Tischplan_16er_1.-5.'!$4:$100,6)</f>
        <v>3</v>
      </c>
      <c r="C36" s="73">
        <f>VLOOKUP($D32,'Tischplan_16er_1.-5.'!$4:$100,7)</f>
        <v>3</v>
      </c>
      <c r="D36" s="99"/>
      <c r="E36" s="99"/>
      <c r="F36" s="100"/>
      <c r="G36" s="101"/>
      <c r="H36" s="102"/>
      <c r="I36" s="99"/>
      <c r="J36" s="99"/>
      <c r="K36" s="99"/>
      <c r="L36" s="101"/>
      <c r="M36" s="157"/>
      <c r="O36" s="86"/>
      <c r="P36" s="72" t="s">
        <v>139</v>
      </c>
      <c r="Q36" s="73">
        <f>VLOOKUP($S32,'Tischplan_16er_1.-5.'!$4:$100,6)</f>
        <v>4</v>
      </c>
      <c r="R36" s="73">
        <f>VLOOKUP($S32,'Tischplan_16er_1.-5.'!$4:$100,7)</f>
        <v>3</v>
      </c>
      <c r="S36" s="99"/>
      <c r="T36" s="99"/>
      <c r="U36" s="100"/>
      <c r="V36" s="101"/>
      <c r="W36" s="102"/>
      <c r="X36" s="99"/>
      <c r="Y36" s="99"/>
      <c r="Z36" s="99"/>
      <c r="AA36" s="101"/>
      <c r="AB36" s="157"/>
    </row>
    <row r="37" spans="1:28" ht="21.75" customHeight="1" thickBot="1" x14ac:dyDescent="0.25">
      <c r="A37" s="103" t="s">
        <v>106</v>
      </c>
      <c r="B37" s="109"/>
      <c r="C37" s="109"/>
      <c r="D37" s="90"/>
      <c r="E37" s="90"/>
      <c r="F37" s="91"/>
      <c r="G37" s="92" t="s">
        <v>100</v>
      </c>
      <c r="H37" s="87"/>
      <c r="I37" s="90"/>
      <c r="J37" s="90"/>
      <c r="K37" s="90"/>
      <c r="L37" s="92"/>
      <c r="O37" s="86"/>
      <c r="P37" s="103" t="s">
        <v>106</v>
      </c>
      <c r="Q37" s="109"/>
      <c r="R37" s="109"/>
      <c r="S37" s="90"/>
      <c r="T37" s="90"/>
      <c r="U37" s="91"/>
      <c r="V37" s="92"/>
      <c r="W37" s="87"/>
      <c r="X37" s="90"/>
      <c r="Y37" s="90"/>
      <c r="Z37" s="90"/>
      <c r="AA37" s="92"/>
    </row>
    <row r="38" spans="1:28" ht="8.25" customHeight="1" thickBot="1" x14ac:dyDescent="0.25">
      <c r="A38" s="164"/>
      <c r="B38" s="173"/>
      <c r="C38" s="173"/>
      <c r="D38" s="83"/>
      <c r="E38" s="83"/>
      <c r="F38" s="83"/>
      <c r="G38" s="83"/>
      <c r="H38" s="83"/>
      <c r="I38" s="83"/>
      <c r="J38" s="83"/>
      <c r="K38" s="83"/>
      <c r="L38" s="83"/>
      <c r="P38" s="164"/>
      <c r="Q38" s="174"/>
      <c r="R38" s="174"/>
      <c r="S38" s="175"/>
      <c r="T38" s="175"/>
      <c r="U38" s="175"/>
      <c r="V38" s="175"/>
      <c r="W38" s="175"/>
      <c r="X38" s="175"/>
      <c r="Y38" s="175"/>
      <c r="Z38" s="175"/>
      <c r="AA38" s="175"/>
    </row>
    <row r="39" spans="1:28" ht="18" customHeight="1" thickBot="1" x14ac:dyDescent="0.3">
      <c r="A39" s="82" t="s">
        <v>90</v>
      </c>
      <c r="B39" s="83"/>
      <c r="C39" s="83"/>
      <c r="D39" s="84" t="str">
        <f>D32</f>
        <v>A3</v>
      </c>
      <c r="E39" s="84" t="s">
        <v>91</v>
      </c>
      <c r="F39" s="83"/>
      <c r="G39" s="254"/>
      <c r="H39" s="255"/>
      <c r="I39" s="255"/>
      <c r="J39" s="255"/>
      <c r="K39" s="255"/>
      <c r="L39" s="256"/>
      <c r="M39" s="162" t="s">
        <v>138</v>
      </c>
      <c r="O39" s="86"/>
      <c r="P39" s="82" t="s">
        <v>90</v>
      </c>
      <c r="Q39" s="83"/>
      <c r="R39" s="83"/>
      <c r="S39" s="84" t="str">
        <f>S32</f>
        <v>A4</v>
      </c>
      <c r="T39" s="84" t="s">
        <v>91</v>
      </c>
      <c r="U39" s="83"/>
      <c r="V39" s="254"/>
      <c r="W39" s="254"/>
      <c r="X39" s="254"/>
      <c r="Y39" s="254"/>
      <c r="Z39" s="254"/>
      <c r="AA39" s="257"/>
      <c r="AB39" s="162" t="s">
        <v>138</v>
      </c>
    </row>
    <row r="40" spans="1:28" ht="21.75" customHeight="1" x14ac:dyDescent="0.2">
      <c r="A40" s="70" t="s">
        <v>102</v>
      </c>
      <c r="B40" s="71">
        <f>VLOOKUP($D32,'Tischplan_16er_1.-5.'!$4:$100,10)</f>
        <v>6</v>
      </c>
      <c r="C40" s="71">
        <f>VLOOKUP($D32,'Tischplan_16er_1.-5.'!$4:$100,11)</f>
        <v>2</v>
      </c>
      <c r="D40" s="95"/>
      <c r="E40" s="95"/>
      <c r="F40" s="96"/>
      <c r="G40" s="97" t="s">
        <v>100</v>
      </c>
      <c r="H40" s="98"/>
      <c r="I40" s="95"/>
      <c r="J40" s="95"/>
      <c r="K40" s="95"/>
      <c r="L40" s="97"/>
      <c r="M40" s="157"/>
      <c r="N40" s="176"/>
      <c r="O40" s="94"/>
      <c r="P40" s="70" t="s">
        <v>102</v>
      </c>
      <c r="Q40" s="71">
        <f>VLOOKUP($S32,'Tischplan_16er_1.-5.'!$4:$100,10)</f>
        <v>5</v>
      </c>
      <c r="R40" s="71">
        <f>VLOOKUP($S32,'Tischplan_16er_1.-5.'!$4:$100,11)</f>
        <v>2</v>
      </c>
      <c r="S40" s="95"/>
      <c r="T40" s="95"/>
      <c r="U40" s="96"/>
      <c r="V40" s="97"/>
      <c r="W40" s="98"/>
      <c r="X40" s="95"/>
      <c r="Y40" s="95"/>
      <c r="Z40" s="95"/>
      <c r="AA40" s="97"/>
      <c r="AB40" s="157"/>
    </row>
    <row r="41" spans="1:28" ht="21.75" customHeight="1" x14ac:dyDescent="0.2">
      <c r="A41" s="167" t="s">
        <v>103</v>
      </c>
      <c r="B41" s="168">
        <f>VLOOKUP($D32,'Tischplan_16er_1.-5.'!$4:$100,12)</f>
        <v>8</v>
      </c>
      <c r="C41" s="168">
        <f>VLOOKUP($D32,'Tischplan_16er_1.-5.'!$4:$100,13)</f>
        <v>1</v>
      </c>
      <c r="D41" s="169"/>
      <c r="E41" s="169"/>
      <c r="F41" s="170"/>
      <c r="G41" s="171"/>
      <c r="H41" s="172"/>
      <c r="I41" s="169"/>
      <c r="J41" s="169"/>
      <c r="K41" s="169"/>
      <c r="L41" s="171"/>
      <c r="M41" s="157"/>
      <c r="N41" s="176"/>
      <c r="O41" s="94"/>
      <c r="P41" s="167" t="s">
        <v>103</v>
      </c>
      <c r="Q41" s="168">
        <f>VLOOKUP($S32,'Tischplan_16er_1.-5.'!$4:$100,12)</f>
        <v>7</v>
      </c>
      <c r="R41" s="168">
        <f>VLOOKUP($S32,'Tischplan_16er_1.-5.'!$4:$100,13)</f>
        <v>1</v>
      </c>
      <c r="S41" s="169"/>
      <c r="T41" s="169"/>
      <c r="U41" s="170"/>
      <c r="V41" s="171"/>
      <c r="W41" s="172"/>
      <c r="X41" s="169"/>
      <c r="Y41" s="169"/>
      <c r="Z41" s="169"/>
      <c r="AA41" s="171"/>
      <c r="AB41" s="157"/>
    </row>
    <row r="42" spans="1:28" ht="21.75" customHeight="1" thickBot="1" x14ac:dyDescent="0.25">
      <c r="A42" s="72" t="s">
        <v>140</v>
      </c>
      <c r="B42" s="73">
        <f>VLOOKUP($D32,'Tischplan_16er_1.-5.'!$4:$100,14)</f>
        <v>5</v>
      </c>
      <c r="C42" s="73">
        <f>VLOOKUP($D32,'Tischplan_16er_1.-5.'!$4:$100,15)</f>
        <v>4</v>
      </c>
      <c r="D42" s="99"/>
      <c r="E42" s="99"/>
      <c r="F42" s="100"/>
      <c r="G42" s="101"/>
      <c r="H42" s="102"/>
      <c r="I42" s="99"/>
      <c r="J42" s="99"/>
      <c r="K42" s="99"/>
      <c r="L42" s="101"/>
      <c r="M42" s="157"/>
      <c r="N42" s="176"/>
      <c r="O42" s="94"/>
      <c r="P42" s="72" t="s">
        <v>140</v>
      </c>
      <c r="Q42" s="73">
        <f>VLOOKUP($S32,'Tischplan_16er_1.-5.'!$4:$100,14)</f>
        <v>6</v>
      </c>
      <c r="R42" s="73">
        <f>VLOOKUP($S32,'Tischplan_16er_1.-5.'!$4:$100,15)</f>
        <v>4</v>
      </c>
      <c r="S42" s="99"/>
      <c r="T42" s="99"/>
      <c r="U42" s="100"/>
      <c r="V42" s="101"/>
      <c r="W42" s="102"/>
      <c r="X42" s="99"/>
      <c r="Y42" s="99"/>
      <c r="Z42" s="99"/>
      <c r="AA42" s="101"/>
      <c r="AB42" s="157"/>
    </row>
    <row r="43" spans="1:28" ht="21.75" customHeight="1" thickBot="1" x14ac:dyDescent="0.25">
      <c r="A43" s="103" t="s">
        <v>107</v>
      </c>
      <c r="B43" s="109"/>
      <c r="C43" s="109"/>
      <c r="D43" s="90"/>
      <c r="E43" s="90"/>
      <c r="F43" s="91"/>
      <c r="G43" s="92"/>
      <c r="H43" s="87"/>
      <c r="I43" s="90"/>
      <c r="J43" s="90"/>
      <c r="K43" s="90"/>
      <c r="L43" s="92"/>
      <c r="O43" s="86"/>
      <c r="P43" s="103" t="s">
        <v>107</v>
      </c>
      <c r="Q43" s="109"/>
      <c r="R43" s="109"/>
      <c r="S43" s="90"/>
      <c r="T43" s="90"/>
      <c r="U43" s="91"/>
      <c r="V43" s="92"/>
      <c r="W43" s="87"/>
      <c r="X43" s="90"/>
      <c r="Y43" s="90"/>
      <c r="Z43" s="90"/>
      <c r="AA43" s="92"/>
    </row>
    <row r="44" spans="1:28" ht="21.75" customHeight="1" thickBot="1" x14ac:dyDescent="0.25">
      <c r="A44" s="266" t="s">
        <v>108</v>
      </c>
      <c r="B44" s="255"/>
      <c r="C44" s="259"/>
      <c r="D44" s="90" t="s">
        <v>100</v>
      </c>
      <c r="E44" s="90"/>
      <c r="F44" s="91"/>
      <c r="G44" s="92" t="s">
        <v>100</v>
      </c>
      <c r="H44" s="87"/>
      <c r="I44" s="90"/>
      <c r="J44" s="90"/>
      <c r="K44" s="90"/>
      <c r="L44" s="92"/>
      <c r="O44" s="86"/>
      <c r="P44" s="266" t="s">
        <v>108</v>
      </c>
      <c r="Q44" s="255"/>
      <c r="R44" s="259"/>
      <c r="S44" s="90" t="s">
        <v>100</v>
      </c>
      <c r="T44" s="90"/>
      <c r="U44" s="91"/>
      <c r="V44" s="92" t="s">
        <v>100</v>
      </c>
      <c r="W44" s="87"/>
      <c r="X44" s="90"/>
      <c r="Y44" s="90"/>
      <c r="Z44" s="90"/>
      <c r="AA44" s="92"/>
    </row>
    <row r="45" spans="1:28" ht="8.25" customHeight="1" x14ac:dyDescent="0.2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O45" s="76"/>
      <c r="P45" s="74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  <row r="46" spans="1:28" ht="8.25" customHeight="1" thickBot="1" x14ac:dyDescent="0.25">
      <c r="A46" s="177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O46" s="79"/>
      <c r="P46" s="177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</row>
    <row r="47" spans="1:28" ht="18" customHeight="1" thickBot="1" x14ac:dyDescent="0.3">
      <c r="A47" s="82" t="s">
        <v>90</v>
      </c>
      <c r="B47" s="83"/>
      <c r="C47" s="83"/>
      <c r="D47" s="84" t="str">
        <f>D32</f>
        <v>A3</v>
      </c>
      <c r="E47" s="84" t="s">
        <v>91</v>
      </c>
      <c r="F47" s="83"/>
      <c r="G47" s="254"/>
      <c r="H47" s="255"/>
      <c r="I47" s="255"/>
      <c r="J47" s="255"/>
      <c r="K47" s="255"/>
      <c r="L47" s="256"/>
      <c r="M47" s="162" t="s">
        <v>138</v>
      </c>
      <c r="O47" s="86"/>
      <c r="P47" s="82" t="s">
        <v>90</v>
      </c>
      <c r="Q47" s="83"/>
      <c r="R47" s="83"/>
      <c r="S47" s="84" t="str">
        <f>S32</f>
        <v>A4</v>
      </c>
      <c r="T47" s="84" t="s">
        <v>91</v>
      </c>
      <c r="U47" s="83"/>
      <c r="V47" s="254"/>
      <c r="W47" s="254"/>
      <c r="X47" s="254"/>
      <c r="Y47" s="254"/>
      <c r="Z47" s="254"/>
      <c r="AA47" s="257"/>
      <c r="AB47" s="162" t="s">
        <v>138</v>
      </c>
    </row>
    <row r="48" spans="1:28" ht="21.75" customHeight="1" x14ac:dyDescent="0.2">
      <c r="A48" s="70" t="s">
        <v>104</v>
      </c>
      <c r="B48" s="71">
        <f>VLOOKUP($D32,'Tischplan_16er_1.-5.'!$4:$100,18)</f>
        <v>13</v>
      </c>
      <c r="C48" s="71">
        <f>VLOOKUP($D32,'Tischplan_16er_1.-5.'!$4:$100,19)</f>
        <v>4</v>
      </c>
      <c r="D48" s="95"/>
      <c r="E48" s="95"/>
      <c r="F48" s="96"/>
      <c r="G48" s="97"/>
      <c r="H48" s="98"/>
      <c r="I48" s="95"/>
      <c r="J48" s="95"/>
      <c r="K48" s="95"/>
      <c r="L48" s="97"/>
      <c r="M48" s="157"/>
      <c r="O48" s="86"/>
      <c r="P48" s="70" t="s">
        <v>104</v>
      </c>
      <c r="Q48" s="71">
        <f>VLOOKUP($S32,'Tischplan_16er_1.-5.'!$4:$100,18)</f>
        <v>14</v>
      </c>
      <c r="R48" s="71">
        <f>VLOOKUP($S32,'Tischplan_16er_1.-5.'!$4:$100,19)</f>
        <v>4</v>
      </c>
      <c r="S48" s="95"/>
      <c r="T48" s="95"/>
      <c r="U48" s="96"/>
      <c r="V48" s="97"/>
      <c r="W48" s="98"/>
      <c r="X48" s="95"/>
      <c r="Y48" s="95"/>
      <c r="Z48" s="95"/>
      <c r="AA48" s="97"/>
      <c r="AB48" s="157"/>
    </row>
    <row r="49" spans="1:28" ht="21.75" customHeight="1" x14ac:dyDescent="0.2">
      <c r="A49" s="167" t="s">
        <v>105</v>
      </c>
      <c r="B49" s="168">
        <f>VLOOKUP($D32,'Tischplan_16er_1.-5.'!$4:$100,20)</f>
        <v>14</v>
      </c>
      <c r="C49" s="168">
        <f>VLOOKUP($D32,'Tischplan_16er_1.-5.'!$4:$100,21)</f>
        <v>3</v>
      </c>
      <c r="D49" s="169"/>
      <c r="E49" s="169"/>
      <c r="F49" s="170"/>
      <c r="G49" s="171"/>
      <c r="H49" s="172"/>
      <c r="I49" s="169"/>
      <c r="J49" s="169"/>
      <c r="K49" s="169"/>
      <c r="L49" s="171"/>
      <c r="M49" s="157"/>
      <c r="O49" s="86"/>
      <c r="P49" s="167" t="s">
        <v>105</v>
      </c>
      <c r="Q49" s="168">
        <f>VLOOKUP($S32,'Tischplan_16er_1.-5.'!$4:$100,20)</f>
        <v>13</v>
      </c>
      <c r="R49" s="168">
        <f>VLOOKUP($S32,'Tischplan_16er_1.-5.'!$4:$100,21)</f>
        <v>3</v>
      </c>
      <c r="S49" s="169"/>
      <c r="T49" s="169"/>
      <c r="U49" s="170"/>
      <c r="V49" s="171"/>
      <c r="W49" s="172"/>
      <c r="X49" s="169"/>
      <c r="Y49" s="169"/>
      <c r="Z49" s="169"/>
      <c r="AA49" s="171"/>
      <c r="AB49" s="157"/>
    </row>
    <row r="50" spans="1:28" ht="21.75" customHeight="1" thickBot="1" x14ac:dyDescent="0.25">
      <c r="A50" s="72" t="s">
        <v>141</v>
      </c>
      <c r="B50" s="73">
        <f>VLOOKUP($D32,'Tischplan_16er_1.-5.'!$4:$100,22)</f>
        <v>16</v>
      </c>
      <c r="C50" s="73">
        <f>VLOOKUP($D32,'Tischplan_16er_1.-5.'!$4:$100,23)</f>
        <v>2</v>
      </c>
      <c r="D50" s="99"/>
      <c r="E50" s="99"/>
      <c r="F50" s="100"/>
      <c r="G50" s="101"/>
      <c r="H50" s="102"/>
      <c r="I50" s="99"/>
      <c r="J50" s="99"/>
      <c r="K50" s="99"/>
      <c r="L50" s="101"/>
      <c r="M50" s="157"/>
      <c r="O50" s="86"/>
      <c r="P50" s="72" t="s">
        <v>141</v>
      </c>
      <c r="Q50" s="73">
        <f>VLOOKUP($S32,'Tischplan_16er_1.-5.'!$4:$100,22)</f>
        <v>15</v>
      </c>
      <c r="R50" s="73">
        <f>VLOOKUP($S32,'Tischplan_16er_1.-5.'!$4:$100,23)</f>
        <v>2</v>
      </c>
      <c r="S50" s="99"/>
      <c r="T50" s="99"/>
      <c r="U50" s="100"/>
      <c r="V50" s="101"/>
      <c r="W50" s="102"/>
      <c r="X50" s="99"/>
      <c r="Y50" s="99"/>
      <c r="Z50" s="99"/>
      <c r="AA50" s="101"/>
      <c r="AB50" s="157"/>
    </row>
    <row r="51" spans="1:28" ht="21.75" customHeight="1" thickBot="1" x14ac:dyDescent="0.25">
      <c r="A51" s="103" t="s">
        <v>109</v>
      </c>
      <c r="B51" s="109"/>
      <c r="C51" s="109"/>
      <c r="D51" s="90"/>
      <c r="E51" s="90"/>
      <c r="F51" s="91"/>
      <c r="G51" s="92"/>
      <c r="H51" s="87"/>
      <c r="I51" s="90"/>
      <c r="J51" s="90"/>
      <c r="K51" s="90"/>
      <c r="L51" s="92"/>
      <c r="O51" s="86"/>
      <c r="P51" s="103" t="s">
        <v>109</v>
      </c>
      <c r="Q51" s="109"/>
      <c r="R51" s="109"/>
      <c r="S51" s="90"/>
      <c r="T51" s="90"/>
      <c r="U51" s="91"/>
      <c r="V51" s="92"/>
      <c r="W51" s="87"/>
      <c r="X51" s="90"/>
      <c r="Y51" s="90"/>
      <c r="Z51" s="90"/>
      <c r="AA51" s="92"/>
    </row>
    <row r="52" spans="1:28" ht="21.75" customHeight="1" thickBot="1" x14ac:dyDescent="0.25">
      <c r="A52" s="266" t="s">
        <v>115</v>
      </c>
      <c r="B52" s="255"/>
      <c r="C52" s="259"/>
      <c r="D52" s="90" t="s">
        <v>100</v>
      </c>
      <c r="E52" s="90"/>
      <c r="F52" s="91"/>
      <c r="G52" s="92" t="s">
        <v>100</v>
      </c>
      <c r="H52" s="87"/>
      <c r="I52" s="90"/>
      <c r="J52" s="90"/>
      <c r="K52" s="90"/>
      <c r="L52" s="92"/>
      <c r="O52" s="86"/>
      <c r="P52" s="266" t="s">
        <v>115</v>
      </c>
      <c r="Q52" s="255"/>
      <c r="R52" s="259"/>
      <c r="S52" s="90" t="s">
        <v>100</v>
      </c>
      <c r="T52" s="90"/>
      <c r="U52" s="91"/>
      <c r="V52" s="92" t="s">
        <v>100</v>
      </c>
      <c r="W52" s="87"/>
      <c r="X52" s="90"/>
      <c r="Y52" s="90"/>
      <c r="Z52" s="90"/>
      <c r="AA52" s="92"/>
    </row>
    <row r="53" spans="1:28" ht="8.25" customHeight="1" thickBot="1" x14ac:dyDescent="0.25">
      <c r="A53" s="164"/>
      <c r="B53" s="173"/>
      <c r="C53" s="173"/>
      <c r="D53" s="83"/>
      <c r="E53" s="83"/>
      <c r="F53" s="83"/>
      <c r="G53" s="83"/>
      <c r="H53" s="83"/>
      <c r="I53" s="83"/>
      <c r="J53" s="83"/>
      <c r="K53" s="83"/>
      <c r="L53" s="83"/>
      <c r="P53" s="164"/>
      <c r="Q53" s="174"/>
      <c r="R53" s="174"/>
      <c r="S53" s="175"/>
      <c r="T53" s="175"/>
      <c r="U53" s="175"/>
      <c r="V53" s="175"/>
      <c r="W53" s="175"/>
      <c r="X53" s="175"/>
      <c r="Y53" s="175"/>
      <c r="Z53" s="175"/>
      <c r="AA53" s="175"/>
    </row>
    <row r="54" spans="1:28" ht="18" customHeight="1" thickBot="1" x14ac:dyDescent="0.3">
      <c r="A54" s="82" t="s">
        <v>90</v>
      </c>
      <c r="B54" s="83"/>
      <c r="C54" s="83"/>
      <c r="D54" s="84" t="str">
        <f>D32</f>
        <v>A3</v>
      </c>
      <c r="E54" s="84" t="s">
        <v>91</v>
      </c>
      <c r="F54" s="83"/>
      <c r="G54" s="254"/>
      <c r="H54" s="255"/>
      <c r="I54" s="255"/>
      <c r="J54" s="255"/>
      <c r="K54" s="255"/>
      <c r="L54" s="256"/>
      <c r="M54" s="162" t="s">
        <v>138</v>
      </c>
      <c r="N54" s="166"/>
      <c r="O54" s="86"/>
      <c r="P54" s="82" t="s">
        <v>90</v>
      </c>
      <c r="Q54" s="83"/>
      <c r="R54" s="83"/>
      <c r="S54" s="84" t="str">
        <f>S32</f>
        <v>A4</v>
      </c>
      <c r="T54" s="84" t="s">
        <v>91</v>
      </c>
      <c r="U54" s="83"/>
      <c r="V54" s="254"/>
      <c r="W54" s="254"/>
      <c r="X54" s="254"/>
      <c r="Y54" s="254"/>
      <c r="Z54" s="254"/>
      <c r="AA54" s="257"/>
      <c r="AB54" s="162" t="s">
        <v>138</v>
      </c>
    </row>
    <row r="55" spans="1:28" ht="21.75" customHeight="1" x14ac:dyDescent="0.2">
      <c r="A55" s="70" t="s">
        <v>110</v>
      </c>
      <c r="B55" s="71">
        <f>VLOOKUP($D32,'Tischplan_16er_1.-5.'!$4:$100,26)</f>
        <v>12</v>
      </c>
      <c r="C55" s="71">
        <f>VLOOKUP($D32,'Tischplan_16er_1.-5.'!$4:$100,27)</f>
        <v>3</v>
      </c>
      <c r="D55" s="95"/>
      <c r="E55" s="95"/>
      <c r="F55" s="96"/>
      <c r="G55" s="97"/>
      <c r="H55" s="98"/>
      <c r="I55" s="95"/>
      <c r="J55" s="95"/>
      <c r="K55" s="95"/>
      <c r="L55" s="97"/>
      <c r="M55" s="157"/>
      <c r="O55" s="86"/>
      <c r="P55" s="70" t="s">
        <v>110</v>
      </c>
      <c r="Q55" s="71">
        <f>VLOOKUP($S32,'Tischplan_16er_1.-5.'!$4:$100,26)</f>
        <v>11</v>
      </c>
      <c r="R55" s="71">
        <f>VLOOKUP($S32,'Tischplan_16er_1.-5.'!$4:$100,27)</f>
        <v>3</v>
      </c>
      <c r="S55" s="95"/>
      <c r="T55" s="95"/>
      <c r="U55" s="96"/>
      <c r="V55" s="97"/>
      <c r="W55" s="98"/>
      <c r="X55" s="95"/>
      <c r="Y55" s="95"/>
      <c r="Z55" s="95"/>
      <c r="AA55" s="97"/>
      <c r="AB55" s="157"/>
    </row>
    <row r="56" spans="1:28" ht="21.75" customHeight="1" x14ac:dyDescent="0.2">
      <c r="A56" s="167" t="s">
        <v>111</v>
      </c>
      <c r="B56" s="168">
        <f>VLOOKUP($D32,'Tischplan_16er_1.-5.'!$4:$100,28)</f>
        <v>9</v>
      </c>
      <c r="C56" s="168">
        <f>VLOOKUP($D32,'Tischplan_16er_1.-5.'!$4:$100,29)</f>
        <v>4</v>
      </c>
      <c r="D56" s="169"/>
      <c r="E56" s="169"/>
      <c r="F56" s="170"/>
      <c r="G56" s="171"/>
      <c r="H56" s="172"/>
      <c r="I56" s="169"/>
      <c r="J56" s="169"/>
      <c r="K56" s="169"/>
      <c r="L56" s="171"/>
      <c r="M56" s="157"/>
      <c r="O56" s="86"/>
      <c r="P56" s="167" t="s">
        <v>111</v>
      </c>
      <c r="Q56" s="168">
        <f>VLOOKUP($S32,'Tischplan_16er_1.-5.'!$4:$100,28)</f>
        <v>10</v>
      </c>
      <c r="R56" s="168">
        <f>VLOOKUP($S32,'Tischplan_16er_1.-5.'!$4:$100,29)</f>
        <v>4</v>
      </c>
      <c r="S56" s="169"/>
      <c r="T56" s="169"/>
      <c r="U56" s="170"/>
      <c r="V56" s="171"/>
      <c r="W56" s="172"/>
      <c r="X56" s="169"/>
      <c r="Y56" s="169"/>
      <c r="Z56" s="169"/>
      <c r="AA56" s="171"/>
      <c r="AB56" s="157"/>
    </row>
    <row r="57" spans="1:28" ht="21.75" customHeight="1" thickBot="1" x14ac:dyDescent="0.25">
      <c r="A57" s="72" t="s">
        <v>142</v>
      </c>
      <c r="B57" s="73">
        <f>VLOOKUP($D32,'Tischplan_16er_1.-5.'!$4:$100,30)</f>
        <v>10</v>
      </c>
      <c r="C57" s="73">
        <f>VLOOKUP($D32,'Tischplan_16er_1.-5.'!$4:$100,31)</f>
        <v>1</v>
      </c>
      <c r="D57" s="99"/>
      <c r="E57" s="99"/>
      <c r="F57" s="100"/>
      <c r="G57" s="101"/>
      <c r="H57" s="102"/>
      <c r="I57" s="99"/>
      <c r="J57" s="99"/>
      <c r="K57" s="99"/>
      <c r="L57" s="101"/>
      <c r="M57" s="157"/>
      <c r="O57" s="86"/>
      <c r="P57" s="72" t="s">
        <v>142</v>
      </c>
      <c r="Q57" s="73">
        <f>VLOOKUP($S32,'Tischplan_16er_1.-5.'!$4:$100,30)</f>
        <v>9</v>
      </c>
      <c r="R57" s="73">
        <f>VLOOKUP($S32,'Tischplan_16er_1.-5.'!$4:$100,31)</f>
        <v>1</v>
      </c>
      <c r="S57" s="99"/>
      <c r="T57" s="99"/>
      <c r="U57" s="100"/>
      <c r="V57" s="101"/>
      <c r="W57" s="102"/>
      <c r="X57" s="99"/>
      <c r="Y57" s="99"/>
      <c r="Z57" s="99"/>
      <c r="AA57" s="101"/>
      <c r="AB57" s="157"/>
    </row>
    <row r="58" spans="1:28" ht="21.75" customHeight="1" thickBot="1" x14ac:dyDescent="0.25">
      <c r="A58" s="103" t="s">
        <v>116</v>
      </c>
      <c r="B58" s="109"/>
      <c r="C58" s="109"/>
      <c r="D58" s="90"/>
      <c r="E58" s="90"/>
      <c r="F58" s="91"/>
      <c r="G58" s="92"/>
      <c r="H58" s="87"/>
      <c r="I58" s="90"/>
      <c r="J58" s="90"/>
      <c r="K58" s="90"/>
      <c r="L58" s="92"/>
      <c r="O58" s="86"/>
      <c r="P58" s="103" t="s">
        <v>116</v>
      </c>
      <c r="Q58" s="109"/>
      <c r="R58" s="109"/>
      <c r="S58" s="90"/>
      <c r="T58" s="90"/>
      <c r="U58" s="91"/>
      <c r="V58" s="92"/>
      <c r="W58" s="87"/>
      <c r="X58" s="90"/>
      <c r="Y58" s="90"/>
      <c r="Z58" s="90"/>
      <c r="AA58" s="92"/>
    </row>
    <row r="59" spans="1:28" ht="21.75" customHeight="1" thickBot="1" x14ac:dyDescent="0.25">
      <c r="A59" s="266" t="s">
        <v>143</v>
      </c>
      <c r="B59" s="255"/>
      <c r="C59" s="259"/>
      <c r="D59" s="90" t="s">
        <v>100</v>
      </c>
      <c r="E59" s="90"/>
      <c r="F59" s="91"/>
      <c r="G59" s="92" t="s">
        <v>100</v>
      </c>
      <c r="H59" s="87"/>
      <c r="I59" s="90"/>
      <c r="J59" s="90"/>
      <c r="K59" s="90"/>
      <c r="L59" s="92"/>
      <c r="O59" s="86"/>
      <c r="P59" s="266" t="s">
        <v>143</v>
      </c>
      <c r="Q59" s="255"/>
      <c r="R59" s="259"/>
      <c r="S59" s="90" t="s">
        <v>100</v>
      </c>
      <c r="T59" s="90"/>
      <c r="U59" s="91"/>
      <c r="V59" s="92" t="s">
        <v>100</v>
      </c>
      <c r="W59" s="87"/>
      <c r="X59" s="90"/>
      <c r="Y59" s="90"/>
      <c r="Z59" s="90"/>
      <c r="AA59" s="92"/>
    </row>
    <row r="60" spans="1:28" ht="21" customHeight="1" x14ac:dyDescent="0.2">
      <c r="M60" s="180"/>
      <c r="N60" s="180"/>
      <c r="O60" s="69"/>
      <c r="AB60" s="180"/>
    </row>
    <row r="61" spans="1:28" ht="24" customHeight="1" thickBot="1" x14ac:dyDescent="0.25">
      <c r="A61" s="81"/>
      <c r="B61" s="267" t="str">
        <f>$B$1</f>
        <v xml:space="preserve">  3-Serien Liga</v>
      </c>
      <c r="C61" s="267"/>
      <c r="D61" s="267"/>
      <c r="E61" s="267"/>
      <c r="F61" s="267"/>
      <c r="G61" s="267"/>
      <c r="H61" s="267"/>
      <c r="I61" s="267"/>
      <c r="J61" s="268">
        <f>$J$1</f>
        <v>2023</v>
      </c>
      <c r="K61" s="268"/>
      <c r="L61" s="268"/>
      <c r="M61" s="165" t="s">
        <v>120</v>
      </c>
      <c r="N61" s="165"/>
      <c r="O61" s="69">
        <v>2</v>
      </c>
      <c r="P61" s="81"/>
      <c r="Q61" s="267" t="str">
        <f>$B$1</f>
        <v xml:space="preserve">  3-Serien Liga</v>
      </c>
      <c r="R61" s="267"/>
      <c r="S61" s="267"/>
      <c r="T61" s="267"/>
      <c r="U61" s="267"/>
      <c r="V61" s="267"/>
      <c r="W61" s="267"/>
      <c r="X61" s="267"/>
      <c r="Y61" s="268">
        <f>$J$1</f>
        <v>2023</v>
      </c>
      <c r="Z61" s="268"/>
      <c r="AA61" s="268"/>
      <c r="AB61" s="165" t="s">
        <v>120</v>
      </c>
    </row>
    <row r="62" spans="1:28" ht="18" customHeight="1" thickBot="1" x14ac:dyDescent="0.3">
      <c r="A62" s="82" t="s">
        <v>90</v>
      </c>
      <c r="B62" s="83"/>
      <c r="C62" s="83"/>
      <c r="D62" s="84" t="str">
        <f>M61&amp;O61-1</f>
        <v>B1</v>
      </c>
      <c r="E62" s="84" t="s">
        <v>91</v>
      </c>
      <c r="F62" s="83"/>
      <c r="G62" s="254"/>
      <c r="H62" s="255"/>
      <c r="I62" s="255"/>
      <c r="J62" s="255"/>
      <c r="K62" s="255"/>
      <c r="L62" s="256"/>
      <c r="M62" s="166"/>
      <c r="N62" s="166"/>
      <c r="O62" s="86"/>
      <c r="P62" s="82" t="s">
        <v>90</v>
      </c>
      <c r="Q62" s="83"/>
      <c r="R62" s="83"/>
      <c r="S62" s="84" t="str">
        <f>M61&amp;O61</f>
        <v>B2</v>
      </c>
      <c r="T62" s="84" t="s">
        <v>91</v>
      </c>
      <c r="U62" s="83"/>
      <c r="V62" s="254"/>
      <c r="W62" s="254"/>
      <c r="X62" s="254"/>
      <c r="Y62" s="254"/>
      <c r="Z62" s="254"/>
      <c r="AA62" s="257"/>
      <c r="AB62" s="166"/>
    </row>
    <row r="63" spans="1:28" ht="18" customHeight="1" thickBot="1" x14ac:dyDescent="0.25">
      <c r="A63" s="87" t="s">
        <v>92</v>
      </c>
      <c r="B63" s="88" t="s">
        <v>93</v>
      </c>
      <c r="C63" s="88" t="s">
        <v>23</v>
      </c>
      <c r="D63" s="88" t="s">
        <v>94</v>
      </c>
      <c r="E63" s="88" t="s">
        <v>95</v>
      </c>
      <c r="F63" s="88" t="s">
        <v>96</v>
      </c>
      <c r="G63" s="89" t="s">
        <v>97</v>
      </c>
      <c r="H63" s="263" t="s">
        <v>98</v>
      </c>
      <c r="I63" s="264"/>
      <c r="J63" s="264"/>
      <c r="K63" s="264"/>
      <c r="L63" s="265"/>
      <c r="M63" s="162" t="s">
        <v>138</v>
      </c>
      <c r="N63" s="166"/>
      <c r="O63" s="86"/>
      <c r="P63" s="87" t="s">
        <v>92</v>
      </c>
      <c r="Q63" s="88" t="s">
        <v>93</v>
      </c>
      <c r="R63" s="88" t="s">
        <v>23</v>
      </c>
      <c r="S63" s="88" t="s">
        <v>94</v>
      </c>
      <c r="T63" s="88" t="s">
        <v>95</v>
      </c>
      <c r="U63" s="88" t="s">
        <v>96</v>
      </c>
      <c r="V63" s="89" t="s">
        <v>97</v>
      </c>
      <c r="W63" s="263" t="s">
        <v>98</v>
      </c>
      <c r="X63" s="264"/>
      <c r="Y63" s="264"/>
      <c r="Z63" s="264"/>
      <c r="AA63" s="265"/>
      <c r="AB63" s="162" t="s">
        <v>138</v>
      </c>
    </row>
    <row r="64" spans="1:28" ht="21.75" customHeight="1" x14ac:dyDescent="0.2">
      <c r="A64" s="70" t="s">
        <v>99</v>
      </c>
      <c r="B64" s="71">
        <f>VLOOKUP($D62,'Tischplan_16er_1.-5.'!$4:$100,2)</f>
        <v>5</v>
      </c>
      <c r="C64" s="71">
        <f>VLOOKUP($D62,'Tischplan_16er_1.-5.'!$4:$100,3)</f>
        <v>1</v>
      </c>
      <c r="D64" s="95" t="s">
        <v>100</v>
      </c>
      <c r="E64" s="95"/>
      <c r="F64" s="96"/>
      <c r="G64" s="97" t="s">
        <v>100</v>
      </c>
      <c r="H64" s="98"/>
      <c r="I64" s="95"/>
      <c r="J64" s="95"/>
      <c r="K64" s="95"/>
      <c r="L64" s="97"/>
      <c r="M64" s="157"/>
      <c r="O64" s="86"/>
      <c r="P64" s="70" t="s">
        <v>99</v>
      </c>
      <c r="Q64" s="71">
        <f>VLOOKUP($S62,'Tischplan_16er_1.-5.'!$4:$100,2)</f>
        <v>6</v>
      </c>
      <c r="R64" s="71">
        <f>VLOOKUP($S62,'Tischplan_16er_1.-5.'!$4:$100,3)</f>
        <v>1</v>
      </c>
      <c r="S64" s="95"/>
      <c r="T64" s="95"/>
      <c r="U64" s="96"/>
      <c r="V64" s="97"/>
      <c r="W64" s="98"/>
      <c r="X64" s="95"/>
      <c r="Y64" s="95"/>
      <c r="Z64" s="95"/>
      <c r="AA64" s="97"/>
      <c r="AB64" s="157"/>
    </row>
    <row r="65" spans="1:28" ht="21.75" customHeight="1" x14ac:dyDescent="0.2">
      <c r="A65" s="167" t="s">
        <v>101</v>
      </c>
      <c r="B65" s="168">
        <f>VLOOKUP($D62,'Tischplan_16er_1.-5.'!$4:$100,4)</f>
        <v>5</v>
      </c>
      <c r="C65" s="168">
        <f>VLOOKUP($D62,'Tischplan_16er_1.-5.'!$4:$100,5)</f>
        <v>2</v>
      </c>
      <c r="D65" s="169"/>
      <c r="E65" s="169"/>
      <c r="F65" s="170"/>
      <c r="G65" s="171"/>
      <c r="H65" s="172"/>
      <c r="I65" s="169"/>
      <c r="J65" s="169"/>
      <c r="K65" s="169"/>
      <c r="L65" s="171"/>
      <c r="M65" s="157"/>
      <c r="O65" s="86" t="s">
        <v>100</v>
      </c>
      <c r="P65" s="167" t="s">
        <v>101</v>
      </c>
      <c r="Q65" s="168">
        <f>VLOOKUP($S62,'Tischplan_16er_1.-5.'!$4:$100,4)</f>
        <v>6</v>
      </c>
      <c r="R65" s="168">
        <f>VLOOKUP($S62,'Tischplan_16er_1.-5.'!$4:$100,5)</f>
        <v>2</v>
      </c>
      <c r="S65" s="169"/>
      <c r="T65" s="169"/>
      <c r="U65" s="170"/>
      <c r="V65" s="171"/>
      <c r="W65" s="172"/>
      <c r="X65" s="169"/>
      <c r="Y65" s="169"/>
      <c r="Z65" s="169"/>
      <c r="AA65" s="171"/>
      <c r="AB65" s="157"/>
    </row>
    <row r="66" spans="1:28" ht="21.75" customHeight="1" thickBot="1" x14ac:dyDescent="0.25">
      <c r="A66" s="72" t="s">
        <v>139</v>
      </c>
      <c r="B66" s="73">
        <f>VLOOKUP($D62,'Tischplan_16er_1.-5.'!$4:$100,6)</f>
        <v>5</v>
      </c>
      <c r="C66" s="73">
        <f>VLOOKUP($D62,'Tischplan_16er_1.-5.'!$4:$100,7)</f>
        <v>3</v>
      </c>
      <c r="D66" s="99"/>
      <c r="E66" s="99"/>
      <c r="F66" s="100"/>
      <c r="G66" s="101"/>
      <c r="H66" s="102"/>
      <c r="I66" s="99"/>
      <c r="J66" s="99"/>
      <c r="K66" s="99"/>
      <c r="L66" s="101"/>
      <c r="M66" s="157"/>
      <c r="O66" s="86"/>
      <c r="P66" s="72" t="s">
        <v>139</v>
      </c>
      <c r="Q66" s="73">
        <f>VLOOKUP($S62,'Tischplan_16er_1.-5.'!$4:$100,6)</f>
        <v>6</v>
      </c>
      <c r="R66" s="73">
        <f>VLOOKUP($S62,'Tischplan_16er_1.-5.'!$4:$100,7)</f>
        <v>3</v>
      </c>
      <c r="S66" s="99"/>
      <c r="T66" s="99"/>
      <c r="U66" s="100"/>
      <c r="V66" s="101"/>
      <c r="W66" s="102"/>
      <c r="X66" s="99"/>
      <c r="Y66" s="99"/>
      <c r="Z66" s="99"/>
      <c r="AA66" s="101"/>
      <c r="AB66" s="157"/>
    </row>
    <row r="67" spans="1:28" ht="21.75" customHeight="1" thickBot="1" x14ac:dyDescent="0.25">
      <c r="A67" s="103" t="s">
        <v>106</v>
      </c>
      <c r="B67" s="109"/>
      <c r="C67" s="109"/>
      <c r="D67" s="90"/>
      <c r="E67" s="90"/>
      <c r="F67" s="91"/>
      <c r="G67" s="92" t="s">
        <v>100</v>
      </c>
      <c r="H67" s="87"/>
      <c r="I67" s="90"/>
      <c r="J67" s="90"/>
      <c r="K67" s="90"/>
      <c r="L67" s="92"/>
      <c r="O67" s="86"/>
      <c r="P67" s="103" t="s">
        <v>106</v>
      </c>
      <c r="Q67" s="109"/>
      <c r="R67" s="109"/>
      <c r="S67" s="90"/>
      <c r="T67" s="90"/>
      <c r="U67" s="91"/>
      <c r="V67" s="92"/>
      <c r="W67" s="87"/>
      <c r="X67" s="90"/>
      <c r="Y67" s="90"/>
      <c r="Z67" s="90"/>
      <c r="AA67" s="92"/>
    </row>
    <row r="68" spans="1:28" ht="8.25" customHeight="1" thickBot="1" x14ac:dyDescent="0.25">
      <c r="A68" s="164"/>
      <c r="B68" s="173"/>
      <c r="C68" s="173"/>
      <c r="D68" s="83"/>
      <c r="E68" s="83"/>
      <c r="F68" s="83"/>
      <c r="G68" s="83"/>
      <c r="H68" s="83"/>
      <c r="I68" s="83"/>
      <c r="J68" s="83"/>
      <c r="K68" s="83"/>
      <c r="L68" s="83"/>
      <c r="P68" s="164"/>
      <c r="Q68" s="174"/>
      <c r="R68" s="174"/>
      <c r="S68" s="175"/>
      <c r="T68" s="175"/>
      <c r="U68" s="175"/>
      <c r="V68" s="175"/>
      <c r="W68" s="175"/>
      <c r="X68" s="175"/>
      <c r="Y68" s="175"/>
      <c r="Z68" s="175"/>
      <c r="AA68" s="175"/>
    </row>
    <row r="69" spans="1:28" ht="18" customHeight="1" thickBot="1" x14ac:dyDescent="0.3">
      <c r="A69" s="82" t="s">
        <v>90</v>
      </c>
      <c r="B69" s="83"/>
      <c r="C69" s="83"/>
      <c r="D69" s="84" t="str">
        <f>D62</f>
        <v>B1</v>
      </c>
      <c r="E69" s="84" t="s">
        <v>91</v>
      </c>
      <c r="F69" s="83"/>
      <c r="G69" s="254"/>
      <c r="H69" s="255"/>
      <c r="I69" s="255"/>
      <c r="J69" s="255"/>
      <c r="K69" s="255"/>
      <c r="L69" s="256"/>
      <c r="M69" s="162" t="s">
        <v>138</v>
      </c>
      <c r="O69" s="86"/>
      <c r="P69" s="82" t="s">
        <v>90</v>
      </c>
      <c r="Q69" s="83"/>
      <c r="R69" s="83"/>
      <c r="S69" s="84" t="str">
        <f>S62</f>
        <v>B2</v>
      </c>
      <c r="T69" s="84" t="s">
        <v>91</v>
      </c>
      <c r="U69" s="83"/>
      <c r="V69" s="254"/>
      <c r="W69" s="254"/>
      <c r="X69" s="254"/>
      <c r="Y69" s="254"/>
      <c r="Z69" s="254"/>
      <c r="AA69" s="257"/>
      <c r="AB69" s="162" t="s">
        <v>138</v>
      </c>
    </row>
    <row r="70" spans="1:28" ht="21.75" customHeight="1" x14ac:dyDescent="0.2">
      <c r="A70" s="70" t="s">
        <v>102</v>
      </c>
      <c r="B70" s="71">
        <f>VLOOKUP($D62,'Tischplan_16er_1.-5.'!$4:$100,10)</f>
        <v>4</v>
      </c>
      <c r="C70" s="71">
        <f>VLOOKUP($D62,'Tischplan_16er_1.-5.'!$4:$100,11)</f>
        <v>2</v>
      </c>
      <c r="D70" s="95"/>
      <c r="E70" s="95"/>
      <c r="F70" s="96"/>
      <c r="G70" s="97" t="s">
        <v>100</v>
      </c>
      <c r="H70" s="98"/>
      <c r="I70" s="95"/>
      <c r="J70" s="95"/>
      <c r="K70" s="95"/>
      <c r="L70" s="97"/>
      <c r="M70" s="157"/>
      <c r="N70" s="176"/>
      <c r="O70" s="94"/>
      <c r="P70" s="70" t="s">
        <v>102</v>
      </c>
      <c r="Q70" s="71">
        <f>VLOOKUP($S62,'Tischplan_16er_1.-5.'!$4:$100,10)</f>
        <v>3</v>
      </c>
      <c r="R70" s="71">
        <f>VLOOKUP($S62,'Tischplan_16er_1.-5.'!$4:$100,11)</f>
        <v>2</v>
      </c>
      <c r="S70" s="95"/>
      <c r="T70" s="95"/>
      <c r="U70" s="96"/>
      <c r="V70" s="97"/>
      <c r="W70" s="98"/>
      <c r="X70" s="95"/>
      <c r="Y70" s="95"/>
      <c r="Z70" s="95"/>
      <c r="AA70" s="97"/>
      <c r="AB70" s="157"/>
    </row>
    <row r="71" spans="1:28" ht="21.75" customHeight="1" x14ac:dyDescent="0.2">
      <c r="A71" s="167" t="s">
        <v>103</v>
      </c>
      <c r="B71" s="168">
        <f>VLOOKUP($D62,'Tischplan_16er_1.-5.'!$4:$100,12)</f>
        <v>2</v>
      </c>
      <c r="C71" s="168">
        <f>VLOOKUP($D62,'Tischplan_16er_1.-5.'!$4:$100,13)</f>
        <v>1</v>
      </c>
      <c r="D71" s="169"/>
      <c r="E71" s="169"/>
      <c r="F71" s="170"/>
      <c r="G71" s="171"/>
      <c r="H71" s="172"/>
      <c r="I71" s="169"/>
      <c r="J71" s="169"/>
      <c r="K71" s="169"/>
      <c r="L71" s="171"/>
      <c r="M71" s="157"/>
      <c r="N71" s="176"/>
      <c r="O71" s="94"/>
      <c r="P71" s="167" t="s">
        <v>103</v>
      </c>
      <c r="Q71" s="168">
        <f>VLOOKUP($S62,'Tischplan_16er_1.-5.'!$4:$100,12)</f>
        <v>1</v>
      </c>
      <c r="R71" s="168">
        <f>VLOOKUP($S62,'Tischplan_16er_1.-5.'!$4:$100,13)</f>
        <v>1</v>
      </c>
      <c r="S71" s="169"/>
      <c r="T71" s="169"/>
      <c r="U71" s="170"/>
      <c r="V71" s="171"/>
      <c r="W71" s="172"/>
      <c r="X71" s="169"/>
      <c r="Y71" s="169"/>
      <c r="Z71" s="169"/>
      <c r="AA71" s="171"/>
      <c r="AB71" s="157"/>
    </row>
    <row r="72" spans="1:28" ht="21.75" customHeight="1" thickBot="1" x14ac:dyDescent="0.25">
      <c r="A72" s="72" t="s">
        <v>140</v>
      </c>
      <c r="B72" s="73">
        <f>VLOOKUP($D62,'Tischplan_16er_1.-5.'!$4:$100,14)</f>
        <v>3</v>
      </c>
      <c r="C72" s="73">
        <f>VLOOKUP($D62,'Tischplan_16er_1.-5.'!$4:$100,15)</f>
        <v>4</v>
      </c>
      <c r="D72" s="99"/>
      <c r="E72" s="99"/>
      <c r="F72" s="100"/>
      <c r="G72" s="101"/>
      <c r="H72" s="102"/>
      <c r="I72" s="99"/>
      <c r="J72" s="99"/>
      <c r="K72" s="99"/>
      <c r="L72" s="101"/>
      <c r="M72" s="157"/>
      <c r="N72" s="176"/>
      <c r="O72" s="94"/>
      <c r="P72" s="72" t="s">
        <v>140</v>
      </c>
      <c r="Q72" s="73">
        <f>VLOOKUP($S62,'Tischplan_16er_1.-5.'!$4:$100,14)</f>
        <v>4</v>
      </c>
      <c r="R72" s="73">
        <f>VLOOKUP($S62,'Tischplan_16er_1.-5.'!$4:$100,15)</f>
        <v>4</v>
      </c>
      <c r="S72" s="99"/>
      <c r="T72" s="99"/>
      <c r="U72" s="100"/>
      <c r="V72" s="101"/>
      <c r="W72" s="102"/>
      <c r="X72" s="99"/>
      <c r="Y72" s="99"/>
      <c r="Z72" s="99"/>
      <c r="AA72" s="101"/>
      <c r="AB72" s="157"/>
    </row>
    <row r="73" spans="1:28" ht="21.75" customHeight="1" thickBot="1" x14ac:dyDescent="0.25">
      <c r="A73" s="103" t="s">
        <v>107</v>
      </c>
      <c r="B73" s="109"/>
      <c r="C73" s="109"/>
      <c r="D73" s="90"/>
      <c r="E73" s="90"/>
      <c r="F73" s="91"/>
      <c r="G73" s="92"/>
      <c r="H73" s="87"/>
      <c r="I73" s="90"/>
      <c r="J73" s="90"/>
      <c r="K73" s="90"/>
      <c r="L73" s="92"/>
      <c r="O73" s="86"/>
      <c r="P73" s="103" t="s">
        <v>107</v>
      </c>
      <c r="Q73" s="109"/>
      <c r="R73" s="109"/>
      <c r="S73" s="90"/>
      <c r="T73" s="90"/>
      <c r="U73" s="91"/>
      <c r="V73" s="92"/>
      <c r="W73" s="87"/>
      <c r="X73" s="90"/>
      <c r="Y73" s="90"/>
      <c r="Z73" s="90"/>
      <c r="AA73" s="92"/>
    </row>
    <row r="74" spans="1:28" ht="21.75" customHeight="1" thickBot="1" x14ac:dyDescent="0.25">
      <c r="A74" s="266" t="s">
        <v>108</v>
      </c>
      <c r="B74" s="272"/>
      <c r="C74" s="273"/>
      <c r="D74" s="90" t="s">
        <v>100</v>
      </c>
      <c r="E74" s="90"/>
      <c r="F74" s="91"/>
      <c r="G74" s="92" t="s">
        <v>100</v>
      </c>
      <c r="H74" s="87"/>
      <c r="I74" s="90"/>
      <c r="J74" s="90"/>
      <c r="K74" s="90"/>
      <c r="L74" s="92"/>
      <c r="O74" s="86"/>
      <c r="P74" s="266" t="s">
        <v>108</v>
      </c>
      <c r="Q74" s="255"/>
      <c r="R74" s="259"/>
      <c r="S74" s="90" t="s">
        <v>100</v>
      </c>
      <c r="T74" s="90"/>
      <c r="U74" s="91"/>
      <c r="V74" s="92" t="s">
        <v>100</v>
      </c>
      <c r="W74" s="87"/>
      <c r="X74" s="90"/>
      <c r="Y74" s="90"/>
      <c r="Z74" s="90"/>
      <c r="AA74" s="92"/>
    </row>
    <row r="75" spans="1:28" ht="8.25" customHeight="1" x14ac:dyDescent="0.2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O75" s="76"/>
      <c r="P75" s="74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</row>
    <row r="76" spans="1:28" ht="8.25" customHeight="1" thickBot="1" x14ac:dyDescent="0.25">
      <c r="A76" s="177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O76" s="79"/>
      <c r="P76" s="177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</row>
    <row r="77" spans="1:28" ht="18" customHeight="1" thickBot="1" x14ac:dyDescent="0.3">
      <c r="A77" s="82" t="s">
        <v>90</v>
      </c>
      <c r="B77" s="83"/>
      <c r="C77" s="83"/>
      <c r="D77" s="84" t="str">
        <f>D62</f>
        <v>B1</v>
      </c>
      <c r="E77" s="84" t="s">
        <v>91</v>
      </c>
      <c r="F77" s="83"/>
      <c r="G77" s="254"/>
      <c r="H77" s="255"/>
      <c r="I77" s="255"/>
      <c r="J77" s="255"/>
      <c r="K77" s="255"/>
      <c r="L77" s="256"/>
      <c r="M77" s="162" t="s">
        <v>138</v>
      </c>
      <c r="O77" s="86"/>
      <c r="P77" s="82" t="s">
        <v>90</v>
      </c>
      <c r="Q77" s="83"/>
      <c r="R77" s="83"/>
      <c r="S77" s="84" t="str">
        <f>S62</f>
        <v>B2</v>
      </c>
      <c r="T77" s="84" t="s">
        <v>91</v>
      </c>
      <c r="U77" s="83"/>
      <c r="V77" s="254"/>
      <c r="W77" s="254"/>
      <c r="X77" s="254"/>
      <c r="Y77" s="254"/>
      <c r="Z77" s="254"/>
      <c r="AA77" s="257"/>
      <c r="AB77" s="162" t="s">
        <v>138</v>
      </c>
    </row>
    <row r="78" spans="1:28" ht="21.75" customHeight="1" x14ac:dyDescent="0.2">
      <c r="A78" s="70" t="s">
        <v>104</v>
      </c>
      <c r="B78" s="71">
        <f>VLOOKUP($D62,'Tischplan_16er_1.-5.'!$4:$100,18)</f>
        <v>11</v>
      </c>
      <c r="C78" s="71">
        <f>VLOOKUP($D62,'Tischplan_16er_1.-5.'!$4:$100,19)</f>
        <v>4</v>
      </c>
      <c r="D78" s="95"/>
      <c r="E78" s="95"/>
      <c r="F78" s="96"/>
      <c r="G78" s="97"/>
      <c r="H78" s="98"/>
      <c r="I78" s="95"/>
      <c r="J78" s="95"/>
      <c r="K78" s="95"/>
      <c r="L78" s="97"/>
      <c r="M78" s="157"/>
      <c r="O78" s="86"/>
      <c r="P78" s="70" t="s">
        <v>104</v>
      </c>
      <c r="Q78" s="71">
        <f>VLOOKUP($S62,'Tischplan_16er_1.-5.'!$4:$100,18)</f>
        <v>12</v>
      </c>
      <c r="R78" s="71">
        <f>VLOOKUP($S62,'Tischplan_16er_1.-5.'!$4:$100,19)</f>
        <v>4</v>
      </c>
      <c r="S78" s="95"/>
      <c r="T78" s="95"/>
      <c r="U78" s="96"/>
      <c r="V78" s="97"/>
      <c r="W78" s="98"/>
      <c r="X78" s="95"/>
      <c r="Y78" s="95"/>
      <c r="Z78" s="95"/>
      <c r="AA78" s="97"/>
      <c r="AB78" s="157"/>
    </row>
    <row r="79" spans="1:28" ht="21.75" customHeight="1" x14ac:dyDescent="0.2">
      <c r="A79" s="167" t="s">
        <v>105</v>
      </c>
      <c r="B79" s="168">
        <f>VLOOKUP($D62,'Tischplan_16er_1.-5.'!$4:$100,20)</f>
        <v>12</v>
      </c>
      <c r="C79" s="168">
        <f>VLOOKUP($D62,'Tischplan_16er_1.-5.'!$4:$100,21)</f>
        <v>3</v>
      </c>
      <c r="D79" s="169"/>
      <c r="E79" s="169"/>
      <c r="F79" s="170"/>
      <c r="G79" s="171"/>
      <c r="H79" s="172"/>
      <c r="I79" s="169"/>
      <c r="J79" s="169"/>
      <c r="K79" s="169"/>
      <c r="L79" s="171"/>
      <c r="M79" s="157"/>
      <c r="O79" s="86"/>
      <c r="P79" s="167" t="s">
        <v>105</v>
      </c>
      <c r="Q79" s="168">
        <f>VLOOKUP($S62,'Tischplan_16er_1.-5.'!$4:$100,20)</f>
        <v>11</v>
      </c>
      <c r="R79" s="168">
        <f>VLOOKUP($S62,'Tischplan_16er_1.-5.'!$4:$100,21)</f>
        <v>3</v>
      </c>
      <c r="S79" s="169"/>
      <c r="T79" s="169"/>
      <c r="U79" s="170"/>
      <c r="V79" s="171"/>
      <c r="W79" s="172"/>
      <c r="X79" s="169"/>
      <c r="Y79" s="169"/>
      <c r="Z79" s="169"/>
      <c r="AA79" s="171"/>
      <c r="AB79" s="157"/>
    </row>
    <row r="80" spans="1:28" ht="21.75" customHeight="1" thickBot="1" x14ac:dyDescent="0.25">
      <c r="A80" s="72" t="s">
        <v>141</v>
      </c>
      <c r="B80" s="73">
        <f>VLOOKUP($D62,'Tischplan_16er_1.-5.'!$4:$100,22)</f>
        <v>10</v>
      </c>
      <c r="C80" s="73">
        <f>VLOOKUP($D62,'Tischplan_16er_1.-5.'!$4:$100,23)</f>
        <v>2</v>
      </c>
      <c r="D80" s="99"/>
      <c r="E80" s="99"/>
      <c r="F80" s="100"/>
      <c r="G80" s="101"/>
      <c r="H80" s="102"/>
      <c r="I80" s="99"/>
      <c r="J80" s="99"/>
      <c r="K80" s="99"/>
      <c r="L80" s="101"/>
      <c r="M80" s="157"/>
      <c r="O80" s="86"/>
      <c r="P80" s="72" t="s">
        <v>141</v>
      </c>
      <c r="Q80" s="73">
        <f>VLOOKUP($S62,'Tischplan_16er_1.-5.'!$4:$100,22)</f>
        <v>9</v>
      </c>
      <c r="R80" s="73">
        <f>VLOOKUP($S62,'Tischplan_16er_1.-5.'!$4:$100,23)</f>
        <v>2</v>
      </c>
      <c r="S80" s="99"/>
      <c r="T80" s="99"/>
      <c r="U80" s="100"/>
      <c r="V80" s="101"/>
      <c r="W80" s="102"/>
      <c r="X80" s="99"/>
      <c r="Y80" s="99"/>
      <c r="Z80" s="99"/>
      <c r="AA80" s="101"/>
      <c r="AB80" s="157"/>
    </row>
    <row r="81" spans="1:28" ht="21.75" customHeight="1" thickBot="1" x14ac:dyDescent="0.25">
      <c r="A81" s="103" t="s">
        <v>109</v>
      </c>
      <c r="B81" s="109"/>
      <c r="C81" s="109"/>
      <c r="D81" s="90"/>
      <c r="E81" s="90"/>
      <c r="F81" s="91"/>
      <c r="G81" s="92"/>
      <c r="H81" s="87"/>
      <c r="I81" s="90"/>
      <c r="J81" s="90"/>
      <c r="K81" s="90"/>
      <c r="L81" s="92"/>
      <c r="O81" s="86"/>
      <c r="P81" s="103" t="s">
        <v>109</v>
      </c>
      <c r="Q81" s="109"/>
      <c r="R81" s="109"/>
      <c r="S81" s="90"/>
      <c r="T81" s="90"/>
      <c r="U81" s="91"/>
      <c r="V81" s="92"/>
      <c r="W81" s="87"/>
      <c r="X81" s="90"/>
      <c r="Y81" s="90"/>
      <c r="Z81" s="90"/>
      <c r="AA81" s="92"/>
    </row>
    <row r="82" spans="1:28" ht="21.75" customHeight="1" thickBot="1" x14ac:dyDescent="0.25">
      <c r="A82" s="266" t="s">
        <v>115</v>
      </c>
      <c r="B82" s="272"/>
      <c r="C82" s="273"/>
      <c r="D82" s="90" t="s">
        <v>100</v>
      </c>
      <c r="E82" s="90"/>
      <c r="F82" s="91"/>
      <c r="G82" s="92" t="s">
        <v>100</v>
      </c>
      <c r="H82" s="87"/>
      <c r="I82" s="90"/>
      <c r="J82" s="90"/>
      <c r="K82" s="90"/>
      <c r="L82" s="92"/>
      <c r="O82" s="86"/>
      <c r="P82" s="266" t="s">
        <v>115</v>
      </c>
      <c r="Q82" s="255"/>
      <c r="R82" s="259"/>
      <c r="S82" s="90" t="s">
        <v>100</v>
      </c>
      <c r="T82" s="90"/>
      <c r="U82" s="91"/>
      <c r="V82" s="92" t="s">
        <v>100</v>
      </c>
      <c r="W82" s="87"/>
      <c r="X82" s="90"/>
      <c r="Y82" s="90"/>
      <c r="Z82" s="90"/>
      <c r="AA82" s="92"/>
    </row>
    <row r="83" spans="1:28" ht="8.25" customHeight="1" thickBot="1" x14ac:dyDescent="0.25">
      <c r="A83" s="164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P83" s="164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</row>
    <row r="84" spans="1:28" ht="18" customHeight="1" thickBot="1" x14ac:dyDescent="0.3">
      <c r="A84" s="82" t="s">
        <v>90</v>
      </c>
      <c r="B84" s="83"/>
      <c r="C84" s="83"/>
      <c r="D84" s="84" t="str">
        <f>D62</f>
        <v>B1</v>
      </c>
      <c r="E84" s="84" t="s">
        <v>91</v>
      </c>
      <c r="F84" s="83"/>
      <c r="G84" s="254"/>
      <c r="H84" s="255"/>
      <c r="I84" s="255"/>
      <c r="J84" s="255"/>
      <c r="K84" s="255"/>
      <c r="L84" s="256"/>
      <c r="M84" s="162" t="s">
        <v>138</v>
      </c>
      <c r="N84" s="166"/>
      <c r="O84" s="86"/>
      <c r="P84" s="82" t="s">
        <v>90</v>
      </c>
      <c r="Q84" s="83"/>
      <c r="R84" s="83"/>
      <c r="S84" s="84" t="str">
        <f>S62</f>
        <v>B2</v>
      </c>
      <c r="T84" s="84" t="s">
        <v>91</v>
      </c>
      <c r="U84" s="83"/>
      <c r="V84" s="254"/>
      <c r="W84" s="254"/>
      <c r="X84" s="254"/>
      <c r="Y84" s="254"/>
      <c r="Z84" s="254"/>
      <c r="AA84" s="257"/>
      <c r="AB84" s="162" t="s">
        <v>138</v>
      </c>
    </row>
    <row r="85" spans="1:28" ht="21.75" customHeight="1" x14ac:dyDescent="0.2">
      <c r="A85" s="70" t="s">
        <v>110</v>
      </c>
      <c r="B85" s="71">
        <f>VLOOKUP($D62,'Tischplan_16er_1.-5.'!$4:$100,26)</f>
        <v>14</v>
      </c>
      <c r="C85" s="71">
        <f>VLOOKUP($D62,'Tischplan_16er_1.-5.'!$4:$100,27)</f>
        <v>3</v>
      </c>
      <c r="D85" s="95"/>
      <c r="E85" s="95"/>
      <c r="F85" s="96"/>
      <c r="G85" s="97"/>
      <c r="H85" s="98"/>
      <c r="I85" s="95"/>
      <c r="J85" s="95"/>
      <c r="K85" s="95"/>
      <c r="L85" s="97"/>
      <c r="M85" s="157"/>
      <c r="O85" s="86"/>
      <c r="P85" s="70" t="s">
        <v>110</v>
      </c>
      <c r="Q85" s="71">
        <f>VLOOKUP($S62,'Tischplan_16er_1.-5.'!$4:$100,26)</f>
        <v>13</v>
      </c>
      <c r="R85" s="71">
        <f>VLOOKUP($S62,'Tischplan_16er_1.-5.'!$4:$100,27)</f>
        <v>3</v>
      </c>
      <c r="S85" s="95"/>
      <c r="T85" s="95"/>
      <c r="U85" s="96"/>
      <c r="V85" s="97"/>
      <c r="W85" s="98"/>
      <c r="X85" s="95"/>
      <c r="Y85" s="95"/>
      <c r="Z85" s="95"/>
      <c r="AA85" s="97"/>
      <c r="AB85" s="157"/>
    </row>
    <row r="86" spans="1:28" ht="21.75" customHeight="1" x14ac:dyDescent="0.2">
      <c r="A86" s="167" t="s">
        <v>111</v>
      </c>
      <c r="B86" s="168">
        <f>VLOOKUP($D62,'Tischplan_16er_1.-5.'!$4:$100,28)</f>
        <v>15</v>
      </c>
      <c r="C86" s="168">
        <f>VLOOKUP($D62,'Tischplan_16er_1.-5.'!$4:$100,29)</f>
        <v>4</v>
      </c>
      <c r="D86" s="169"/>
      <c r="E86" s="169"/>
      <c r="F86" s="170"/>
      <c r="G86" s="171"/>
      <c r="H86" s="172"/>
      <c r="I86" s="169"/>
      <c r="J86" s="169"/>
      <c r="K86" s="169"/>
      <c r="L86" s="171"/>
      <c r="M86" s="157"/>
      <c r="O86" s="86"/>
      <c r="P86" s="167" t="s">
        <v>111</v>
      </c>
      <c r="Q86" s="168">
        <f>VLOOKUP($S62,'Tischplan_16er_1.-5.'!$4:$100,28)</f>
        <v>16</v>
      </c>
      <c r="R86" s="168">
        <f>VLOOKUP($S62,'Tischplan_16er_1.-5.'!$4:$100,29)</f>
        <v>4</v>
      </c>
      <c r="S86" s="169"/>
      <c r="T86" s="169"/>
      <c r="U86" s="170"/>
      <c r="V86" s="171"/>
      <c r="W86" s="172"/>
      <c r="X86" s="169"/>
      <c r="Y86" s="169"/>
      <c r="Z86" s="169"/>
      <c r="AA86" s="171"/>
      <c r="AB86" s="157"/>
    </row>
    <row r="87" spans="1:28" ht="21.75" customHeight="1" thickBot="1" x14ac:dyDescent="0.25">
      <c r="A87" s="72" t="s">
        <v>142</v>
      </c>
      <c r="B87" s="73">
        <f>VLOOKUP($D62,'Tischplan_16er_1.-5.'!$4:$100,30)</f>
        <v>16</v>
      </c>
      <c r="C87" s="73">
        <f>VLOOKUP($D62,'Tischplan_16er_1.-5.'!$4:$100,31)</f>
        <v>1</v>
      </c>
      <c r="D87" s="99"/>
      <c r="E87" s="99"/>
      <c r="F87" s="100"/>
      <c r="G87" s="101"/>
      <c r="H87" s="102"/>
      <c r="I87" s="99"/>
      <c r="J87" s="99"/>
      <c r="K87" s="99"/>
      <c r="L87" s="101"/>
      <c r="M87" s="157"/>
      <c r="O87" s="86"/>
      <c r="P87" s="72" t="s">
        <v>142</v>
      </c>
      <c r="Q87" s="73">
        <f>VLOOKUP($S62,'Tischplan_16er_1.-5.'!$4:$100,30)</f>
        <v>15</v>
      </c>
      <c r="R87" s="73">
        <f>VLOOKUP($S62,'Tischplan_16er_1.-5.'!$4:$100,31)</f>
        <v>1</v>
      </c>
      <c r="S87" s="99"/>
      <c r="T87" s="99"/>
      <c r="U87" s="100"/>
      <c r="V87" s="101"/>
      <c r="W87" s="102"/>
      <c r="X87" s="99"/>
      <c r="Y87" s="99"/>
      <c r="Z87" s="99"/>
      <c r="AA87" s="101"/>
      <c r="AB87" s="157"/>
    </row>
    <row r="88" spans="1:28" ht="21.75" customHeight="1" thickBot="1" x14ac:dyDescent="0.25">
      <c r="A88" s="103" t="s">
        <v>116</v>
      </c>
      <c r="B88" s="109"/>
      <c r="C88" s="109"/>
      <c r="D88" s="90"/>
      <c r="E88" s="90"/>
      <c r="F88" s="91"/>
      <c r="G88" s="92"/>
      <c r="H88" s="87"/>
      <c r="I88" s="90"/>
      <c r="J88" s="90"/>
      <c r="K88" s="90"/>
      <c r="L88" s="92"/>
      <c r="O88" s="86"/>
      <c r="P88" s="103" t="s">
        <v>116</v>
      </c>
      <c r="Q88" s="109"/>
      <c r="R88" s="109"/>
      <c r="S88" s="90"/>
      <c r="T88" s="90"/>
      <c r="U88" s="91"/>
      <c r="V88" s="92"/>
      <c r="W88" s="87"/>
      <c r="X88" s="90"/>
      <c r="Y88" s="90"/>
      <c r="Z88" s="90"/>
      <c r="AA88" s="92"/>
    </row>
    <row r="89" spans="1:28" ht="21.75" customHeight="1" thickBot="1" x14ac:dyDescent="0.25">
      <c r="A89" s="266" t="s">
        <v>143</v>
      </c>
      <c r="B89" s="255"/>
      <c r="C89" s="259"/>
      <c r="D89" s="90" t="s">
        <v>100</v>
      </c>
      <c r="E89" s="90"/>
      <c r="F89" s="91"/>
      <c r="G89" s="92" t="s">
        <v>100</v>
      </c>
      <c r="H89" s="87"/>
      <c r="I89" s="90"/>
      <c r="J89" s="90"/>
      <c r="K89" s="90"/>
      <c r="L89" s="92"/>
      <c r="O89" s="86"/>
      <c r="P89" s="266" t="s">
        <v>143</v>
      </c>
      <c r="Q89" s="255"/>
      <c r="R89" s="259"/>
      <c r="S89" s="90" t="s">
        <v>100</v>
      </c>
      <c r="T89" s="90"/>
      <c r="U89" s="91"/>
      <c r="V89" s="92" t="s">
        <v>100</v>
      </c>
      <c r="W89" s="87"/>
      <c r="X89" s="90"/>
      <c r="Y89" s="90"/>
      <c r="Z89" s="90"/>
      <c r="AA89" s="92"/>
    </row>
    <row r="90" spans="1:28" ht="21" customHeight="1" x14ac:dyDescent="0.2">
      <c r="A90" s="179"/>
      <c r="B90" s="270"/>
      <c r="C90" s="270"/>
      <c r="D90" s="270"/>
      <c r="E90" s="270"/>
      <c r="F90" s="270"/>
      <c r="G90" s="270"/>
      <c r="H90" s="270"/>
      <c r="I90" s="270"/>
      <c r="J90" s="269"/>
      <c r="K90" s="269"/>
      <c r="L90" s="269"/>
      <c r="M90" s="180"/>
      <c r="N90" s="180"/>
      <c r="O90" s="69"/>
      <c r="P90" s="179"/>
      <c r="Q90" s="270"/>
      <c r="R90" s="270"/>
      <c r="S90" s="270"/>
      <c r="T90" s="270"/>
      <c r="U90" s="270"/>
      <c r="V90" s="270"/>
      <c r="W90" s="270"/>
      <c r="X90" s="270"/>
      <c r="Y90" s="269"/>
      <c r="Z90" s="269"/>
      <c r="AA90" s="269"/>
      <c r="AB90" s="180"/>
    </row>
    <row r="91" spans="1:28" ht="24" customHeight="1" thickBot="1" x14ac:dyDescent="0.25">
      <c r="A91" s="81"/>
      <c r="B91" s="267" t="str">
        <f>$B$1</f>
        <v xml:space="preserve">  3-Serien Liga</v>
      </c>
      <c r="C91" s="267"/>
      <c r="D91" s="267"/>
      <c r="E91" s="267"/>
      <c r="F91" s="267"/>
      <c r="G91" s="267"/>
      <c r="H91" s="267"/>
      <c r="I91" s="267"/>
      <c r="J91" s="268">
        <f>$J$1</f>
        <v>2023</v>
      </c>
      <c r="K91" s="268"/>
      <c r="L91" s="268"/>
      <c r="M91" s="180" t="str">
        <f>M61</f>
        <v>B</v>
      </c>
      <c r="N91" s="180"/>
      <c r="O91" s="69">
        <f>O61+2</f>
        <v>4</v>
      </c>
      <c r="P91" s="81"/>
      <c r="Q91" s="267" t="str">
        <f>$B$1</f>
        <v xml:space="preserve">  3-Serien Liga</v>
      </c>
      <c r="R91" s="267"/>
      <c r="S91" s="267"/>
      <c r="T91" s="267"/>
      <c r="U91" s="267"/>
      <c r="V91" s="267"/>
      <c r="W91" s="267"/>
      <c r="X91" s="267"/>
      <c r="Y91" s="268">
        <f>$J$1</f>
        <v>2023</v>
      </c>
      <c r="Z91" s="268"/>
      <c r="AA91" s="268"/>
      <c r="AB91" s="180" t="str">
        <f>AB61</f>
        <v>B</v>
      </c>
    </row>
    <row r="92" spans="1:28" ht="18" customHeight="1" thickBot="1" x14ac:dyDescent="0.3">
      <c r="A92" s="82" t="s">
        <v>90</v>
      </c>
      <c r="B92" s="83"/>
      <c r="C92" s="83"/>
      <c r="D92" s="84" t="str">
        <f>M91&amp;O91-1</f>
        <v>B3</v>
      </c>
      <c r="E92" s="84" t="s">
        <v>91</v>
      </c>
      <c r="F92" s="83"/>
      <c r="G92" s="254"/>
      <c r="H92" s="255"/>
      <c r="I92" s="255"/>
      <c r="J92" s="255"/>
      <c r="K92" s="255"/>
      <c r="L92" s="256"/>
      <c r="M92" s="166"/>
      <c r="N92" s="166"/>
      <c r="O92" s="86"/>
      <c r="P92" s="82" t="s">
        <v>90</v>
      </c>
      <c r="Q92" s="83"/>
      <c r="R92" s="83"/>
      <c r="S92" s="84" t="str">
        <f>M91&amp;O91</f>
        <v>B4</v>
      </c>
      <c r="T92" s="84" t="s">
        <v>91</v>
      </c>
      <c r="U92" s="83"/>
      <c r="V92" s="254"/>
      <c r="W92" s="254"/>
      <c r="X92" s="254"/>
      <c r="Y92" s="254"/>
      <c r="Z92" s="254"/>
      <c r="AA92" s="257"/>
      <c r="AB92" s="166"/>
    </row>
    <row r="93" spans="1:28" ht="18" customHeight="1" thickBot="1" x14ac:dyDescent="0.25">
      <c r="A93" s="87" t="s">
        <v>92</v>
      </c>
      <c r="B93" s="88" t="s">
        <v>93</v>
      </c>
      <c r="C93" s="88" t="s">
        <v>23</v>
      </c>
      <c r="D93" s="88" t="s">
        <v>94</v>
      </c>
      <c r="E93" s="88" t="s">
        <v>95</v>
      </c>
      <c r="F93" s="88" t="s">
        <v>96</v>
      </c>
      <c r="G93" s="89" t="s">
        <v>97</v>
      </c>
      <c r="H93" s="263" t="s">
        <v>98</v>
      </c>
      <c r="I93" s="264"/>
      <c r="J93" s="264"/>
      <c r="K93" s="264"/>
      <c r="L93" s="265"/>
      <c r="M93" s="162" t="s">
        <v>138</v>
      </c>
      <c r="N93" s="166"/>
      <c r="O93" s="86"/>
      <c r="P93" s="87" t="s">
        <v>92</v>
      </c>
      <c r="Q93" s="88" t="s">
        <v>93</v>
      </c>
      <c r="R93" s="88" t="s">
        <v>23</v>
      </c>
      <c r="S93" s="88" t="s">
        <v>94</v>
      </c>
      <c r="T93" s="88" t="s">
        <v>95</v>
      </c>
      <c r="U93" s="88" t="s">
        <v>96</v>
      </c>
      <c r="V93" s="89" t="s">
        <v>97</v>
      </c>
      <c r="W93" s="263" t="s">
        <v>98</v>
      </c>
      <c r="X93" s="264"/>
      <c r="Y93" s="264"/>
      <c r="Z93" s="264"/>
      <c r="AA93" s="265"/>
      <c r="AB93" s="162" t="s">
        <v>138</v>
      </c>
    </row>
    <row r="94" spans="1:28" ht="21.75" customHeight="1" x14ac:dyDescent="0.2">
      <c r="A94" s="70" t="s">
        <v>99</v>
      </c>
      <c r="B94" s="71">
        <f>VLOOKUP($D92,'Tischplan_16er_1.-5.'!$4:$100,2)</f>
        <v>7</v>
      </c>
      <c r="C94" s="71">
        <f>VLOOKUP($D92,'Tischplan_16er_1.-5.'!$4:$100,3)</f>
        <v>1</v>
      </c>
      <c r="D94" s="95" t="s">
        <v>100</v>
      </c>
      <c r="E94" s="95"/>
      <c r="F94" s="96"/>
      <c r="G94" s="97" t="s">
        <v>100</v>
      </c>
      <c r="H94" s="98"/>
      <c r="I94" s="95"/>
      <c r="J94" s="95"/>
      <c r="K94" s="95"/>
      <c r="L94" s="97"/>
      <c r="M94" s="157"/>
      <c r="O94" s="86"/>
      <c r="P94" s="70" t="s">
        <v>99</v>
      </c>
      <c r="Q94" s="71">
        <f>VLOOKUP($S92,'Tischplan_16er_1.-5.'!$4:$100,2)</f>
        <v>8</v>
      </c>
      <c r="R94" s="71">
        <f>VLOOKUP($S92,'Tischplan_16er_1.-5.'!$4:$100,3)</f>
        <v>1</v>
      </c>
      <c r="S94" s="95"/>
      <c r="T94" s="95"/>
      <c r="U94" s="96"/>
      <c r="V94" s="97"/>
      <c r="W94" s="98"/>
      <c r="X94" s="95"/>
      <c r="Y94" s="95"/>
      <c r="Z94" s="95"/>
      <c r="AA94" s="97"/>
      <c r="AB94" s="157"/>
    </row>
    <row r="95" spans="1:28" ht="21.75" customHeight="1" x14ac:dyDescent="0.2">
      <c r="A95" s="167" t="s">
        <v>101</v>
      </c>
      <c r="B95" s="168">
        <f>VLOOKUP($D92,'Tischplan_16er_1.-5.'!$4:$100,4)</f>
        <v>7</v>
      </c>
      <c r="C95" s="168">
        <f>VLOOKUP($D92,'Tischplan_16er_1.-5.'!$4:$100,5)</f>
        <v>2</v>
      </c>
      <c r="D95" s="169"/>
      <c r="E95" s="169"/>
      <c r="F95" s="170"/>
      <c r="G95" s="171"/>
      <c r="H95" s="172"/>
      <c r="I95" s="169"/>
      <c r="J95" s="169"/>
      <c r="K95" s="169"/>
      <c r="L95" s="171"/>
      <c r="M95" s="157"/>
      <c r="O95" s="86" t="s">
        <v>100</v>
      </c>
      <c r="P95" s="167" t="s">
        <v>101</v>
      </c>
      <c r="Q95" s="168">
        <f>VLOOKUP($S92,'Tischplan_16er_1.-5.'!$4:$100,4)</f>
        <v>8</v>
      </c>
      <c r="R95" s="168">
        <f>VLOOKUP($S92,'Tischplan_16er_1.-5.'!$4:$100,5)</f>
        <v>2</v>
      </c>
      <c r="S95" s="169"/>
      <c r="T95" s="169"/>
      <c r="U95" s="170"/>
      <c r="V95" s="171"/>
      <c r="W95" s="172"/>
      <c r="X95" s="169"/>
      <c r="Y95" s="169"/>
      <c r="Z95" s="169"/>
      <c r="AA95" s="171"/>
      <c r="AB95" s="157"/>
    </row>
    <row r="96" spans="1:28" ht="21.75" customHeight="1" thickBot="1" x14ac:dyDescent="0.25">
      <c r="A96" s="72" t="s">
        <v>139</v>
      </c>
      <c r="B96" s="73">
        <f>VLOOKUP($D92,'Tischplan_16er_1.-5.'!$4:$100,6)</f>
        <v>7</v>
      </c>
      <c r="C96" s="73">
        <f>VLOOKUP($D92,'Tischplan_16er_1.-5.'!$4:$100,7)</f>
        <v>3</v>
      </c>
      <c r="D96" s="99"/>
      <c r="E96" s="99"/>
      <c r="F96" s="100"/>
      <c r="G96" s="101"/>
      <c r="H96" s="102"/>
      <c r="I96" s="99"/>
      <c r="J96" s="99"/>
      <c r="K96" s="99"/>
      <c r="L96" s="101"/>
      <c r="M96" s="157"/>
      <c r="O96" s="86"/>
      <c r="P96" s="72" t="s">
        <v>139</v>
      </c>
      <c r="Q96" s="73">
        <f>VLOOKUP($S92,'Tischplan_16er_1.-5.'!$4:$100,6)</f>
        <v>8</v>
      </c>
      <c r="R96" s="73">
        <f>VLOOKUP($S92,'Tischplan_16er_1.-5.'!$4:$100,7)</f>
        <v>3</v>
      </c>
      <c r="S96" s="99"/>
      <c r="T96" s="99"/>
      <c r="U96" s="100"/>
      <c r="V96" s="101"/>
      <c r="W96" s="102"/>
      <c r="X96" s="99"/>
      <c r="Y96" s="99"/>
      <c r="Z96" s="99"/>
      <c r="AA96" s="101"/>
      <c r="AB96" s="157"/>
    </row>
    <row r="97" spans="1:28" ht="21.75" customHeight="1" thickBot="1" x14ac:dyDescent="0.25">
      <c r="A97" s="103" t="s">
        <v>106</v>
      </c>
      <c r="B97" s="109"/>
      <c r="C97" s="109"/>
      <c r="D97" s="90"/>
      <c r="E97" s="90"/>
      <c r="F97" s="91"/>
      <c r="G97" s="92" t="s">
        <v>100</v>
      </c>
      <c r="H97" s="87"/>
      <c r="I97" s="90"/>
      <c r="J97" s="90"/>
      <c r="K97" s="90"/>
      <c r="L97" s="92"/>
      <c r="O97" s="86"/>
      <c r="P97" s="103" t="s">
        <v>106</v>
      </c>
      <c r="Q97" s="109"/>
      <c r="R97" s="109"/>
      <c r="S97" s="90"/>
      <c r="T97" s="90"/>
      <c r="U97" s="91"/>
      <c r="V97" s="92"/>
      <c r="W97" s="87"/>
      <c r="X97" s="90"/>
      <c r="Y97" s="90"/>
      <c r="Z97" s="90"/>
      <c r="AA97" s="92"/>
    </row>
    <row r="98" spans="1:28" ht="8.25" customHeight="1" thickBot="1" x14ac:dyDescent="0.25">
      <c r="A98" s="164"/>
      <c r="B98" s="173"/>
      <c r="C98" s="173"/>
      <c r="D98" s="83"/>
      <c r="E98" s="83"/>
      <c r="F98" s="83"/>
      <c r="G98" s="83"/>
      <c r="H98" s="83"/>
      <c r="I98" s="83"/>
      <c r="J98" s="83"/>
      <c r="K98" s="83"/>
      <c r="L98" s="83"/>
      <c r="P98" s="164"/>
      <c r="Q98" s="174"/>
      <c r="R98" s="174"/>
      <c r="S98" s="175"/>
      <c r="T98" s="175"/>
      <c r="U98" s="175"/>
      <c r="V98" s="175"/>
      <c r="W98" s="175"/>
      <c r="X98" s="175"/>
      <c r="Y98" s="175"/>
      <c r="Z98" s="175"/>
      <c r="AA98" s="175"/>
    </row>
    <row r="99" spans="1:28" ht="18" customHeight="1" thickBot="1" x14ac:dyDescent="0.3">
      <c r="A99" s="82" t="s">
        <v>90</v>
      </c>
      <c r="B99" s="83"/>
      <c r="C99" s="83"/>
      <c r="D99" s="84" t="str">
        <f>D92</f>
        <v>B3</v>
      </c>
      <c r="E99" s="84" t="s">
        <v>91</v>
      </c>
      <c r="F99" s="83"/>
      <c r="G99" s="254"/>
      <c r="H99" s="255"/>
      <c r="I99" s="255"/>
      <c r="J99" s="255"/>
      <c r="K99" s="255"/>
      <c r="L99" s="256"/>
      <c r="M99" s="162" t="s">
        <v>138</v>
      </c>
      <c r="O99" s="86"/>
      <c r="P99" s="82" t="s">
        <v>90</v>
      </c>
      <c r="Q99" s="83"/>
      <c r="R99" s="83"/>
      <c r="S99" s="84" t="str">
        <f>S92</f>
        <v>B4</v>
      </c>
      <c r="T99" s="84" t="s">
        <v>91</v>
      </c>
      <c r="U99" s="83"/>
      <c r="V99" s="254"/>
      <c r="W99" s="254"/>
      <c r="X99" s="254"/>
      <c r="Y99" s="254"/>
      <c r="Z99" s="254"/>
      <c r="AA99" s="257"/>
      <c r="AB99" s="162" t="s">
        <v>138</v>
      </c>
    </row>
    <row r="100" spans="1:28" ht="21.75" customHeight="1" x14ac:dyDescent="0.2">
      <c r="A100" s="70" t="s">
        <v>102</v>
      </c>
      <c r="B100" s="71">
        <f>VLOOKUP($D92,'Tischplan_16er_1.-5.'!$4:$100,10)</f>
        <v>2</v>
      </c>
      <c r="C100" s="71">
        <f>VLOOKUP($D92,'Tischplan_16er_1.-5.'!$4:$100,11)</f>
        <v>2</v>
      </c>
      <c r="D100" s="95"/>
      <c r="E100" s="95"/>
      <c r="F100" s="96"/>
      <c r="G100" s="97" t="s">
        <v>100</v>
      </c>
      <c r="H100" s="98"/>
      <c r="I100" s="95"/>
      <c r="J100" s="95"/>
      <c r="K100" s="95"/>
      <c r="L100" s="97"/>
      <c r="M100" s="157"/>
      <c r="N100" s="176"/>
      <c r="O100" s="94"/>
      <c r="P100" s="70" t="s">
        <v>102</v>
      </c>
      <c r="Q100" s="71">
        <f>VLOOKUP($S92,'Tischplan_16er_1.-5.'!$4:$100,10)</f>
        <v>1</v>
      </c>
      <c r="R100" s="71">
        <f>VLOOKUP($S92,'Tischplan_16er_1.-5.'!$4:$100,11)</f>
        <v>2</v>
      </c>
      <c r="S100" s="95"/>
      <c r="T100" s="95"/>
      <c r="U100" s="96"/>
      <c r="V100" s="97"/>
      <c r="W100" s="98"/>
      <c r="X100" s="95"/>
      <c r="Y100" s="95"/>
      <c r="Z100" s="95"/>
      <c r="AA100" s="97"/>
      <c r="AB100" s="157"/>
    </row>
    <row r="101" spans="1:28" ht="21.75" customHeight="1" x14ac:dyDescent="0.2">
      <c r="A101" s="167" t="s">
        <v>103</v>
      </c>
      <c r="B101" s="168">
        <f>VLOOKUP($D92,'Tischplan_16er_1.-5.'!$4:$100,12)</f>
        <v>4</v>
      </c>
      <c r="C101" s="168">
        <f>VLOOKUP($D92,'Tischplan_16er_1.-5.'!$4:$100,13)</f>
        <v>1</v>
      </c>
      <c r="D101" s="169"/>
      <c r="E101" s="169"/>
      <c r="F101" s="170"/>
      <c r="G101" s="171"/>
      <c r="H101" s="172"/>
      <c r="I101" s="169"/>
      <c r="J101" s="169"/>
      <c r="K101" s="169"/>
      <c r="L101" s="171"/>
      <c r="M101" s="157"/>
      <c r="N101" s="176"/>
      <c r="O101" s="94"/>
      <c r="P101" s="167" t="s">
        <v>103</v>
      </c>
      <c r="Q101" s="168">
        <f>VLOOKUP($S92,'Tischplan_16er_1.-5.'!$4:$100,12)</f>
        <v>3</v>
      </c>
      <c r="R101" s="168">
        <f>VLOOKUP($S92,'Tischplan_16er_1.-5.'!$4:$100,13)</f>
        <v>1</v>
      </c>
      <c r="S101" s="169"/>
      <c r="T101" s="169"/>
      <c r="U101" s="170"/>
      <c r="V101" s="171"/>
      <c r="W101" s="172"/>
      <c r="X101" s="169"/>
      <c r="Y101" s="169"/>
      <c r="Z101" s="169"/>
      <c r="AA101" s="171"/>
      <c r="AB101" s="157"/>
    </row>
    <row r="102" spans="1:28" ht="21.75" customHeight="1" thickBot="1" x14ac:dyDescent="0.25">
      <c r="A102" s="72" t="s">
        <v>140</v>
      </c>
      <c r="B102" s="73">
        <f>VLOOKUP($D92,'Tischplan_16er_1.-5.'!$4:$100,14)</f>
        <v>1</v>
      </c>
      <c r="C102" s="73">
        <f>VLOOKUP($D92,'Tischplan_16er_1.-5.'!$4:$100,15)</f>
        <v>4</v>
      </c>
      <c r="D102" s="99"/>
      <c r="E102" s="99"/>
      <c r="F102" s="100"/>
      <c r="G102" s="101"/>
      <c r="H102" s="102"/>
      <c r="I102" s="99"/>
      <c r="J102" s="99"/>
      <c r="K102" s="99"/>
      <c r="L102" s="101"/>
      <c r="M102" s="157"/>
      <c r="N102" s="176"/>
      <c r="O102" s="94"/>
      <c r="P102" s="72" t="s">
        <v>140</v>
      </c>
      <c r="Q102" s="73">
        <f>VLOOKUP($S92,'Tischplan_16er_1.-5.'!$4:$100,14)</f>
        <v>2</v>
      </c>
      <c r="R102" s="73">
        <f>VLOOKUP($S92,'Tischplan_16er_1.-5.'!$4:$100,15)</f>
        <v>4</v>
      </c>
      <c r="S102" s="99"/>
      <c r="T102" s="99"/>
      <c r="U102" s="100"/>
      <c r="V102" s="101"/>
      <c r="W102" s="102"/>
      <c r="X102" s="99"/>
      <c r="Y102" s="99"/>
      <c r="Z102" s="99"/>
      <c r="AA102" s="101"/>
      <c r="AB102" s="157"/>
    </row>
    <row r="103" spans="1:28" ht="21.75" customHeight="1" thickBot="1" x14ac:dyDescent="0.25">
      <c r="A103" s="103" t="s">
        <v>107</v>
      </c>
      <c r="B103" s="109"/>
      <c r="C103" s="109"/>
      <c r="D103" s="90"/>
      <c r="E103" s="90"/>
      <c r="F103" s="91"/>
      <c r="G103" s="92"/>
      <c r="H103" s="87"/>
      <c r="I103" s="90"/>
      <c r="J103" s="90"/>
      <c r="K103" s="90"/>
      <c r="L103" s="92"/>
      <c r="O103" s="86"/>
      <c r="P103" s="103" t="s">
        <v>107</v>
      </c>
      <c r="Q103" s="109"/>
      <c r="R103" s="109"/>
      <c r="S103" s="90"/>
      <c r="T103" s="90"/>
      <c r="U103" s="91"/>
      <c r="V103" s="92"/>
      <c r="W103" s="87"/>
      <c r="X103" s="90"/>
      <c r="Y103" s="90"/>
      <c r="Z103" s="90"/>
      <c r="AA103" s="92"/>
    </row>
    <row r="104" spans="1:28" ht="21.75" customHeight="1" thickBot="1" x14ac:dyDescent="0.25">
      <c r="A104" s="266" t="s">
        <v>108</v>
      </c>
      <c r="B104" s="255"/>
      <c r="C104" s="259"/>
      <c r="D104" s="90" t="s">
        <v>100</v>
      </c>
      <c r="E104" s="90"/>
      <c r="F104" s="91"/>
      <c r="G104" s="92" t="s">
        <v>100</v>
      </c>
      <c r="H104" s="87"/>
      <c r="I104" s="90"/>
      <c r="J104" s="90"/>
      <c r="K104" s="90"/>
      <c r="L104" s="92"/>
      <c r="O104" s="86"/>
      <c r="P104" s="266" t="s">
        <v>108</v>
      </c>
      <c r="Q104" s="255"/>
      <c r="R104" s="259"/>
      <c r="S104" s="90" t="s">
        <v>100</v>
      </c>
      <c r="T104" s="90"/>
      <c r="U104" s="91"/>
      <c r="V104" s="92" t="s">
        <v>100</v>
      </c>
      <c r="W104" s="87"/>
      <c r="X104" s="90"/>
      <c r="Y104" s="90"/>
      <c r="Z104" s="90"/>
      <c r="AA104" s="92"/>
    </row>
    <row r="105" spans="1:28" ht="8.25" customHeight="1" x14ac:dyDescent="0.2">
      <c r="A105" s="74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O105" s="76"/>
      <c r="P105" s="74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</row>
    <row r="106" spans="1:28" ht="8.25" customHeight="1" thickBot="1" x14ac:dyDescent="0.25">
      <c r="A106" s="177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O106" s="79"/>
      <c r="P106" s="177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</row>
    <row r="107" spans="1:28" ht="18" customHeight="1" thickBot="1" x14ac:dyDescent="0.3">
      <c r="A107" s="82" t="s">
        <v>90</v>
      </c>
      <c r="B107" s="83"/>
      <c r="C107" s="83"/>
      <c r="D107" s="84" t="str">
        <f>D92</f>
        <v>B3</v>
      </c>
      <c r="E107" s="84" t="s">
        <v>91</v>
      </c>
      <c r="F107" s="83"/>
      <c r="G107" s="254"/>
      <c r="H107" s="255"/>
      <c r="I107" s="255"/>
      <c r="J107" s="255"/>
      <c r="K107" s="255"/>
      <c r="L107" s="256"/>
      <c r="M107" s="162" t="s">
        <v>138</v>
      </c>
      <c r="O107" s="86"/>
      <c r="P107" s="82" t="s">
        <v>90</v>
      </c>
      <c r="Q107" s="83"/>
      <c r="R107" s="83"/>
      <c r="S107" s="84" t="str">
        <f>S92</f>
        <v>B4</v>
      </c>
      <c r="T107" s="84" t="s">
        <v>91</v>
      </c>
      <c r="U107" s="83"/>
      <c r="V107" s="254"/>
      <c r="W107" s="254"/>
      <c r="X107" s="254"/>
      <c r="Y107" s="254"/>
      <c r="Z107" s="254"/>
      <c r="AA107" s="257"/>
      <c r="AB107" s="162" t="s">
        <v>138</v>
      </c>
    </row>
    <row r="108" spans="1:28" ht="21.75" customHeight="1" x14ac:dyDescent="0.2">
      <c r="A108" s="70" t="s">
        <v>104</v>
      </c>
      <c r="B108" s="71">
        <f>VLOOKUP($D92,'Tischplan_16er_1.-5.'!$4:$100,18)</f>
        <v>9</v>
      </c>
      <c r="C108" s="71">
        <f>VLOOKUP($D92,'Tischplan_16er_1.-5.'!$4:$100,19)</f>
        <v>4</v>
      </c>
      <c r="D108" s="95"/>
      <c r="E108" s="95"/>
      <c r="F108" s="96"/>
      <c r="G108" s="97"/>
      <c r="H108" s="98"/>
      <c r="I108" s="95"/>
      <c r="J108" s="95"/>
      <c r="K108" s="95"/>
      <c r="L108" s="97"/>
      <c r="M108" s="157"/>
      <c r="O108" s="86"/>
      <c r="P108" s="70" t="s">
        <v>104</v>
      </c>
      <c r="Q108" s="71">
        <f>VLOOKUP($S92,'Tischplan_16er_1.-5.'!$4:$100,18)</f>
        <v>10</v>
      </c>
      <c r="R108" s="71">
        <f>VLOOKUP($S92,'Tischplan_16er_1.-5.'!$4:$100,19)</f>
        <v>4</v>
      </c>
      <c r="S108" s="95"/>
      <c r="T108" s="95"/>
      <c r="U108" s="96"/>
      <c r="V108" s="97"/>
      <c r="W108" s="98"/>
      <c r="X108" s="95"/>
      <c r="Y108" s="95"/>
      <c r="Z108" s="95"/>
      <c r="AA108" s="97"/>
      <c r="AB108" s="157"/>
    </row>
    <row r="109" spans="1:28" ht="21.75" customHeight="1" x14ac:dyDescent="0.2">
      <c r="A109" s="167" t="s">
        <v>105</v>
      </c>
      <c r="B109" s="168">
        <f>VLOOKUP($D92,'Tischplan_16er_1.-5.'!$4:$100,20)</f>
        <v>10</v>
      </c>
      <c r="C109" s="168">
        <f>VLOOKUP($D92,'Tischplan_16er_1.-5.'!$4:$100,21)</f>
        <v>3</v>
      </c>
      <c r="D109" s="169"/>
      <c r="E109" s="169"/>
      <c r="F109" s="170"/>
      <c r="G109" s="171"/>
      <c r="H109" s="172"/>
      <c r="I109" s="169"/>
      <c r="J109" s="169"/>
      <c r="K109" s="169"/>
      <c r="L109" s="171"/>
      <c r="M109" s="157"/>
      <c r="O109" s="86"/>
      <c r="P109" s="167" t="s">
        <v>105</v>
      </c>
      <c r="Q109" s="168">
        <f>VLOOKUP($S92,'Tischplan_16er_1.-5.'!$4:$100,20)</f>
        <v>9</v>
      </c>
      <c r="R109" s="168">
        <f>VLOOKUP($S92,'Tischplan_16er_1.-5.'!$4:$100,21)</f>
        <v>3</v>
      </c>
      <c r="S109" s="169"/>
      <c r="T109" s="169"/>
      <c r="U109" s="170"/>
      <c r="V109" s="171"/>
      <c r="W109" s="172"/>
      <c r="X109" s="169"/>
      <c r="Y109" s="169"/>
      <c r="Z109" s="169"/>
      <c r="AA109" s="171"/>
      <c r="AB109" s="157"/>
    </row>
    <row r="110" spans="1:28" ht="21.75" customHeight="1" thickBot="1" x14ac:dyDescent="0.25">
      <c r="A110" s="72" t="s">
        <v>141</v>
      </c>
      <c r="B110" s="73">
        <f>VLOOKUP($D92,'Tischplan_16er_1.-5.'!$4:$100,22)</f>
        <v>12</v>
      </c>
      <c r="C110" s="73">
        <f>VLOOKUP($D92,'Tischplan_16er_1.-5.'!$4:$100,23)</f>
        <v>2</v>
      </c>
      <c r="D110" s="99"/>
      <c r="E110" s="99"/>
      <c r="F110" s="100"/>
      <c r="G110" s="101"/>
      <c r="H110" s="102"/>
      <c r="I110" s="99"/>
      <c r="J110" s="99"/>
      <c r="K110" s="99"/>
      <c r="L110" s="101"/>
      <c r="M110" s="157"/>
      <c r="O110" s="86"/>
      <c r="P110" s="72" t="s">
        <v>141</v>
      </c>
      <c r="Q110" s="73">
        <f>VLOOKUP($S92,'Tischplan_16er_1.-5.'!$4:$100,22)</f>
        <v>11</v>
      </c>
      <c r="R110" s="73">
        <f>VLOOKUP($S92,'Tischplan_16er_1.-5.'!$4:$100,23)</f>
        <v>2</v>
      </c>
      <c r="S110" s="99"/>
      <c r="T110" s="99"/>
      <c r="U110" s="100"/>
      <c r="V110" s="101"/>
      <c r="W110" s="102"/>
      <c r="X110" s="99"/>
      <c r="Y110" s="99"/>
      <c r="Z110" s="99"/>
      <c r="AA110" s="101"/>
      <c r="AB110" s="157"/>
    </row>
    <row r="111" spans="1:28" ht="21.75" customHeight="1" thickBot="1" x14ac:dyDescent="0.25">
      <c r="A111" s="103" t="s">
        <v>109</v>
      </c>
      <c r="B111" s="109"/>
      <c r="C111" s="109"/>
      <c r="D111" s="90"/>
      <c r="E111" s="90"/>
      <c r="F111" s="91"/>
      <c r="G111" s="92"/>
      <c r="H111" s="87"/>
      <c r="I111" s="90"/>
      <c r="J111" s="90"/>
      <c r="K111" s="90"/>
      <c r="L111" s="92"/>
      <c r="O111" s="86"/>
      <c r="P111" s="103" t="s">
        <v>109</v>
      </c>
      <c r="Q111" s="109"/>
      <c r="R111" s="109"/>
      <c r="S111" s="90"/>
      <c r="T111" s="90"/>
      <c r="U111" s="91"/>
      <c r="V111" s="92"/>
      <c r="W111" s="87"/>
      <c r="X111" s="90"/>
      <c r="Y111" s="90"/>
      <c r="Z111" s="90"/>
      <c r="AA111" s="92"/>
    </row>
    <row r="112" spans="1:28" ht="21.75" customHeight="1" thickBot="1" x14ac:dyDescent="0.25">
      <c r="A112" s="266" t="s">
        <v>115</v>
      </c>
      <c r="B112" s="255"/>
      <c r="C112" s="259"/>
      <c r="D112" s="90" t="s">
        <v>100</v>
      </c>
      <c r="E112" s="90"/>
      <c r="F112" s="91"/>
      <c r="G112" s="92" t="s">
        <v>100</v>
      </c>
      <c r="H112" s="87"/>
      <c r="I112" s="90"/>
      <c r="J112" s="90"/>
      <c r="K112" s="90"/>
      <c r="L112" s="92"/>
      <c r="O112" s="86"/>
      <c r="P112" s="266" t="s">
        <v>115</v>
      </c>
      <c r="Q112" s="255"/>
      <c r="R112" s="259"/>
      <c r="S112" s="90" t="s">
        <v>100</v>
      </c>
      <c r="T112" s="90"/>
      <c r="U112" s="91"/>
      <c r="V112" s="92" t="s">
        <v>100</v>
      </c>
      <c r="W112" s="87"/>
      <c r="X112" s="90"/>
      <c r="Y112" s="90"/>
      <c r="Z112" s="90"/>
      <c r="AA112" s="92"/>
    </row>
    <row r="113" spans="1:28" ht="8.25" customHeight="1" thickBot="1" x14ac:dyDescent="0.25">
      <c r="A113" s="164"/>
      <c r="B113" s="173"/>
      <c r="C113" s="173"/>
      <c r="D113" s="83"/>
      <c r="E113" s="83"/>
      <c r="F113" s="83"/>
      <c r="G113" s="83"/>
      <c r="H113" s="83"/>
      <c r="I113" s="83"/>
      <c r="J113" s="83"/>
      <c r="K113" s="83"/>
      <c r="L113" s="83"/>
      <c r="P113" s="164"/>
      <c r="Q113" s="174"/>
      <c r="R113" s="174"/>
      <c r="S113" s="175"/>
      <c r="T113" s="175"/>
      <c r="U113" s="175"/>
      <c r="V113" s="175"/>
      <c r="W113" s="175"/>
      <c r="X113" s="175"/>
      <c r="Y113" s="175"/>
      <c r="Z113" s="175"/>
      <c r="AA113" s="175"/>
    </row>
    <row r="114" spans="1:28" ht="18" customHeight="1" thickBot="1" x14ac:dyDescent="0.3">
      <c r="A114" s="82" t="s">
        <v>90</v>
      </c>
      <c r="B114" s="83"/>
      <c r="C114" s="83"/>
      <c r="D114" s="84" t="str">
        <f>D92</f>
        <v>B3</v>
      </c>
      <c r="E114" s="84" t="s">
        <v>91</v>
      </c>
      <c r="F114" s="83"/>
      <c r="G114" s="254"/>
      <c r="H114" s="255"/>
      <c r="I114" s="255"/>
      <c r="J114" s="255"/>
      <c r="K114" s="255"/>
      <c r="L114" s="256"/>
      <c r="M114" s="162" t="s">
        <v>138</v>
      </c>
      <c r="N114" s="166"/>
      <c r="O114" s="86"/>
      <c r="P114" s="82" t="s">
        <v>90</v>
      </c>
      <c r="Q114" s="83"/>
      <c r="R114" s="83"/>
      <c r="S114" s="84" t="str">
        <f>S92</f>
        <v>B4</v>
      </c>
      <c r="T114" s="84" t="s">
        <v>91</v>
      </c>
      <c r="U114" s="83"/>
      <c r="V114" s="254"/>
      <c r="W114" s="254"/>
      <c r="X114" s="254"/>
      <c r="Y114" s="254"/>
      <c r="Z114" s="254"/>
      <c r="AA114" s="257"/>
      <c r="AB114" s="162" t="s">
        <v>138</v>
      </c>
    </row>
    <row r="115" spans="1:28" ht="21.75" customHeight="1" x14ac:dyDescent="0.2">
      <c r="A115" s="70" t="s">
        <v>110</v>
      </c>
      <c r="B115" s="71">
        <f>VLOOKUP($D92,'Tischplan_16er_1.-5.'!$4:$100,26)</f>
        <v>16</v>
      </c>
      <c r="C115" s="71">
        <f>VLOOKUP($D92,'Tischplan_16er_1.-5.'!$4:$100,27)</f>
        <v>3</v>
      </c>
      <c r="D115" s="95"/>
      <c r="E115" s="95"/>
      <c r="F115" s="96"/>
      <c r="G115" s="97"/>
      <c r="H115" s="98"/>
      <c r="I115" s="95"/>
      <c r="J115" s="95"/>
      <c r="K115" s="95"/>
      <c r="L115" s="97"/>
      <c r="M115" s="157"/>
      <c r="O115" s="86"/>
      <c r="P115" s="70" t="s">
        <v>110</v>
      </c>
      <c r="Q115" s="71">
        <f>VLOOKUP($S92,'Tischplan_16er_1.-5.'!$4:$100,26)</f>
        <v>15</v>
      </c>
      <c r="R115" s="71">
        <f>VLOOKUP($S92,'Tischplan_16er_1.-5.'!$4:$100,27)</f>
        <v>3</v>
      </c>
      <c r="S115" s="95"/>
      <c r="T115" s="95"/>
      <c r="U115" s="96"/>
      <c r="V115" s="97"/>
      <c r="W115" s="98"/>
      <c r="X115" s="95"/>
      <c r="Y115" s="95"/>
      <c r="Z115" s="95"/>
      <c r="AA115" s="97"/>
      <c r="AB115" s="157"/>
    </row>
    <row r="116" spans="1:28" ht="21.75" customHeight="1" x14ac:dyDescent="0.2">
      <c r="A116" s="167" t="s">
        <v>111</v>
      </c>
      <c r="B116" s="168">
        <f>VLOOKUP($D92,'Tischplan_16er_1.-5.'!$4:$100,28)</f>
        <v>13</v>
      </c>
      <c r="C116" s="168">
        <f>VLOOKUP($D92,'Tischplan_16er_1.-5.'!$4:$100,29)</f>
        <v>4</v>
      </c>
      <c r="D116" s="169"/>
      <c r="E116" s="169"/>
      <c r="F116" s="170"/>
      <c r="G116" s="171"/>
      <c r="H116" s="172"/>
      <c r="I116" s="169"/>
      <c r="J116" s="169"/>
      <c r="K116" s="169"/>
      <c r="L116" s="171"/>
      <c r="M116" s="157"/>
      <c r="O116" s="86"/>
      <c r="P116" s="167" t="s">
        <v>111</v>
      </c>
      <c r="Q116" s="168">
        <f>VLOOKUP($S92,'Tischplan_16er_1.-5.'!$4:$100,28)</f>
        <v>14</v>
      </c>
      <c r="R116" s="168">
        <f>VLOOKUP($S92,'Tischplan_16er_1.-5.'!$4:$100,29)</f>
        <v>4</v>
      </c>
      <c r="S116" s="169"/>
      <c r="T116" s="169"/>
      <c r="U116" s="170"/>
      <c r="V116" s="171"/>
      <c r="W116" s="172"/>
      <c r="X116" s="169"/>
      <c r="Y116" s="169"/>
      <c r="Z116" s="169"/>
      <c r="AA116" s="171"/>
      <c r="AB116" s="157"/>
    </row>
    <row r="117" spans="1:28" ht="21.75" customHeight="1" thickBot="1" x14ac:dyDescent="0.25">
      <c r="A117" s="72" t="s">
        <v>142</v>
      </c>
      <c r="B117" s="73">
        <f>VLOOKUP($D92,'Tischplan_16er_1.-5.'!$4:$100,30)</f>
        <v>14</v>
      </c>
      <c r="C117" s="73">
        <f>VLOOKUP($D92,'Tischplan_16er_1.-5.'!$4:$100,31)</f>
        <v>1</v>
      </c>
      <c r="D117" s="99"/>
      <c r="E117" s="99"/>
      <c r="F117" s="100"/>
      <c r="G117" s="101"/>
      <c r="H117" s="102"/>
      <c r="I117" s="99"/>
      <c r="J117" s="99"/>
      <c r="K117" s="99"/>
      <c r="L117" s="101"/>
      <c r="M117" s="157"/>
      <c r="O117" s="86"/>
      <c r="P117" s="72" t="s">
        <v>142</v>
      </c>
      <c r="Q117" s="73">
        <f>VLOOKUP($S92,'Tischplan_16er_1.-5.'!$4:$100,30)</f>
        <v>13</v>
      </c>
      <c r="R117" s="73">
        <f>VLOOKUP($S92,'Tischplan_16er_1.-5.'!$4:$100,31)</f>
        <v>1</v>
      </c>
      <c r="S117" s="99"/>
      <c r="T117" s="99"/>
      <c r="U117" s="100"/>
      <c r="V117" s="101"/>
      <c r="W117" s="102"/>
      <c r="X117" s="99"/>
      <c r="Y117" s="99"/>
      <c r="Z117" s="99"/>
      <c r="AA117" s="101"/>
      <c r="AB117" s="157"/>
    </row>
    <row r="118" spans="1:28" ht="21.75" customHeight="1" thickBot="1" x14ac:dyDescent="0.25">
      <c r="A118" s="103" t="s">
        <v>116</v>
      </c>
      <c r="B118" s="109"/>
      <c r="C118" s="109"/>
      <c r="D118" s="90"/>
      <c r="E118" s="90"/>
      <c r="F118" s="91"/>
      <c r="G118" s="92"/>
      <c r="H118" s="87"/>
      <c r="I118" s="90"/>
      <c r="J118" s="90"/>
      <c r="K118" s="90"/>
      <c r="L118" s="92"/>
      <c r="O118" s="86"/>
      <c r="P118" s="103" t="s">
        <v>116</v>
      </c>
      <c r="Q118" s="109"/>
      <c r="R118" s="109"/>
      <c r="S118" s="90"/>
      <c r="T118" s="90"/>
      <c r="U118" s="91"/>
      <c r="V118" s="92"/>
      <c r="W118" s="87"/>
      <c r="X118" s="90"/>
      <c r="Y118" s="90"/>
      <c r="Z118" s="90"/>
      <c r="AA118" s="92"/>
    </row>
    <row r="119" spans="1:28" ht="21.75" customHeight="1" thickBot="1" x14ac:dyDescent="0.25">
      <c r="A119" s="266" t="s">
        <v>143</v>
      </c>
      <c r="B119" s="255"/>
      <c r="C119" s="259"/>
      <c r="D119" s="90" t="s">
        <v>100</v>
      </c>
      <c r="E119" s="90"/>
      <c r="F119" s="91"/>
      <c r="G119" s="92" t="s">
        <v>100</v>
      </c>
      <c r="H119" s="87"/>
      <c r="I119" s="90"/>
      <c r="J119" s="90"/>
      <c r="K119" s="90"/>
      <c r="L119" s="92"/>
      <c r="O119" s="86"/>
      <c r="P119" s="266" t="s">
        <v>143</v>
      </c>
      <c r="Q119" s="255"/>
      <c r="R119" s="259"/>
      <c r="S119" s="90" t="s">
        <v>100</v>
      </c>
      <c r="T119" s="90"/>
      <c r="U119" s="91"/>
      <c r="V119" s="92" t="s">
        <v>100</v>
      </c>
      <c r="W119" s="87"/>
      <c r="X119" s="90"/>
      <c r="Y119" s="90"/>
      <c r="Z119" s="90"/>
      <c r="AA119" s="92"/>
    </row>
    <row r="120" spans="1:28" ht="21" customHeight="1" x14ac:dyDescent="0.2">
      <c r="M120" s="180"/>
      <c r="N120" s="180"/>
      <c r="O120" s="69"/>
      <c r="AB120" s="180"/>
    </row>
    <row r="121" spans="1:28" ht="24" customHeight="1" thickBot="1" x14ac:dyDescent="0.25">
      <c r="A121" s="81"/>
      <c r="B121" s="267" t="str">
        <f>$B$1</f>
        <v xml:space="preserve">  3-Serien Liga</v>
      </c>
      <c r="C121" s="267"/>
      <c r="D121" s="267"/>
      <c r="E121" s="267"/>
      <c r="F121" s="267"/>
      <c r="G121" s="267"/>
      <c r="H121" s="267"/>
      <c r="I121" s="267"/>
      <c r="J121" s="268">
        <f>$J$1</f>
        <v>2023</v>
      </c>
      <c r="K121" s="268"/>
      <c r="L121" s="268"/>
      <c r="M121" s="180" t="s">
        <v>121</v>
      </c>
      <c r="N121" s="180"/>
      <c r="O121" s="69">
        <v>2</v>
      </c>
      <c r="P121" s="81"/>
      <c r="Q121" s="267" t="str">
        <f>$B$1</f>
        <v xml:space="preserve">  3-Serien Liga</v>
      </c>
      <c r="R121" s="267"/>
      <c r="S121" s="267"/>
      <c r="T121" s="267"/>
      <c r="U121" s="267"/>
      <c r="V121" s="267"/>
      <c r="W121" s="267"/>
      <c r="X121" s="267"/>
      <c r="Y121" s="268">
        <f>$J$1</f>
        <v>2023</v>
      </c>
      <c r="Z121" s="268"/>
      <c r="AA121" s="268"/>
      <c r="AB121" s="180" t="s">
        <v>121</v>
      </c>
    </row>
    <row r="122" spans="1:28" ht="18" customHeight="1" thickBot="1" x14ac:dyDescent="0.3">
      <c r="A122" s="82" t="s">
        <v>90</v>
      </c>
      <c r="B122" s="83"/>
      <c r="C122" s="83"/>
      <c r="D122" s="84" t="str">
        <f>M121&amp;O121-1</f>
        <v>C1</v>
      </c>
      <c r="E122" s="84" t="s">
        <v>91</v>
      </c>
      <c r="F122" s="83"/>
      <c r="G122" s="254"/>
      <c r="H122" s="255"/>
      <c r="I122" s="255"/>
      <c r="J122" s="255"/>
      <c r="K122" s="255"/>
      <c r="L122" s="256"/>
      <c r="M122" s="166"/>
      <c r="N122" s="166"/>
      <c r="O122" s="86"/>
      <c r="P122" s="82" t="s">
        <v>90</v>
      </c>
      <c r="Q122" s="83"/>
      <c r="R122" s="83"/>
      <c r="S122" s="84" t="str">
        <f>M121&amp;O121</f>
        <v>C2</v>
      </c>
      <c r="T122" s="84" t="s">
        <v>91</v>
      </c>
      <c r="U122" s="83"/>
      <c r="V122" s="254"/>
      <c r="W122" s="254"/>
      <c r="X122" s="254"/>
      <c r="Y122" s="254"/>
      <c r="Z122" s="254"/>
      <c r="AA122" s="257"/>
      <c r="AB122" s="166"/>
    </row>
    <row r="123" spans="1:28" ht="18" customHeight="1" thickBot="1" x14ac:dyDescent="0.25">
      <c r="A123" s="87" t="s">
        <v>92</v>
      </c>
      <c r="B123" s="88" t="s">
        <v>93</v>
      </c>
      <c r="C123" s="88" t="s">
        <v>23</v>
      </c>
      <c r="D123" s="88" t="s">
        <v>94</v>
      </c>
      <c r="E123" s="88" t="s">
        <v>95</v>
      </c>
      <c r="F123" s="88" t="s">
        <v>96</v>
      </c>
      <c r="G123" s="89" t="s">
        <v>97</v>
      </c>
      <c r="H123" s="263" t="s">
        <v>98</v>
      </c>
      <c r="I123" s="264"/>
      <c r="J123" s="264"/>
      <c r="K123" s="264"/>
      <c r="L123" s="265"/>
      <c r="M123" s="162" t="s">
        <v>138</v>
      </c>
      <c r="N123" s="166"/>
      <c r="O123" s="86"/>
      <c r="P123" s="87" t="s">
        <v>92</v>
      </c>
      <c r="Q123" s="88" t="s">
        <v>93</v>
      </c>
      <c r="R123" s="88" t="s">
        <v>23</v>
      </c>
      <c r="S123" s="88" t="s">
        <v>94</v>
      </c>
      <c r="T123" s="88" t="s">
        <v>95</v>
      </c>
      <c r="U123" s="88" t="s">
        <v>96</v>
      </c>
      <c r="V123" s="89" t="s">
        <v>97</v>
      </c>
      <c r="W123" s="263" t="s">
        <v>98</v>
      </c>
      <c r="X123" s="264"/>
      <c r="Y123" s="264"/>
      <c r="Z123" s="264"/>
      <c r="AA123" s="265"/>
      <c r="AB123" s="162" t="s">
        <v>138</v>
      </c>
    </row>
    <row r="124" spans="1:28" ht="21.75" customHeight="1" x14ac:dyDescent="0.2">
      <c r="A124" s="70" t="s">
        <v>99</v>
      </c>
      <c r="B124" s="71">
        <f>VLOOKUP($D122,'Tischplan_16er_1.-5.'!$4:$100,2)</f>
        <v>9</v>
      </c>
      <c r="C124" s="71">
        <f>VLOOKUP($D122,'Tischplan_16er_1.-5.'!$4:$100,3)</f>
        <v>1</v>
      </c>
      <c r="D124" s="95" t="s">
        <v>100</v>
      </c>
      <c r="E124" s="95"/>
      <c r="F124" s="96"/>
      <c r="G124" s="97" t="s">
        <v>100</v>
      </c>
      <c r="H124" s="98"/>
      <c r="I124" s="95"/>
      <c r="J124" s="95"/>
      <c r="K124" s="95"/>
      <c r="L124" s="97"/>
      <c r="M124" s="157"/>
      <c r="O124" s="86"/>
      <c r="P124" s="70" t="s">
        <v>99</v>
      </c>
      <c r="Q124" s="71">
        <f>VLOOKUP($S122,'Tischplan_16er_1.-5.'!$4:$100,2)</f>
        <v>10</v>
      </c>
      <c r="R124" s="71">
        <f>VLOOKUP($S122,'Tischplan_16er_1.-5.'!$4:$100,3)</f>
        <v>1</v>
      </c>
      <c r="S124" s="95"/>
      <c r="T124" s="95"/>
      <c r="U124" s="96"/>
      <c r="V124" s="97"/>
      <c r="W124" s="98"/>
      <c r="X124" s="95"/>
      <c r="Y124" s="95"/>
      <c r="Z124" s="95"/>
      <c r="AA124" s="97"/>
      <c r="AB124" s="157"/>
    </row>
    <row r="125" spans="1:28" ht="21.75" customHeight="1" x14ac:dyDescent="0.2">
      <c r="A125" s="167" t="s">
        <v>101</v>
      </c>
      <c r="B125" s="168">
        <f>VLOOKUP($D122,'Tischplan_16er_1.-5.'!$4:$100,4)</f>
        <v>9</v>
      </c>
      <c r="C125" s="168">
        <f>VLOOKUP($D122,'Tischplan_16er_1.-5.'!$4:$100,5)</f>
        <v>2</v>
      </c>
      <c r="D125" s="169"/>
      <c r="E125" s="169"/>
      <c r="F125" s="170"/>
      <c r="G125" s="171"/>
      <c r="H125" s="172"/>
      <c r="I125" s="169"/>
      <c r="J125" s="169"/>
      <c r="K125" s="169"/>
      <c r="L125" s="171"/>
      <c r="M125" s="157"/>
      <c r="O125" s="86" t="s">
        <v>100</v>
      </c>
      <c r="P125" s="167" t="s">
        <v>101</v>
      </c>
      <c r="Q125" s="168">
        <f>VLOOKUP($S122,'Tischplan_16er_1.-5.'!$4:$100,4)</f>
        <v>10</v>
      </c>
      <c r="R125" s="168">
        <f>VLOOKUP($S122,'Tischplan_16er_1.-5.'!$4:$100,5)</f>
        <v>2</v>
      </c>
      <c r="S125" s="169"/>
      <c r="T125" s="169"/>
      <c r="U125" s="170"/>
      <c r="V125" s="171"/>
      <c r="W125" s="172"/>
      <c r="X125" s="169"/>
      <c r="Y125" s="169"/>
      <c r="Z125" s="169"/>
      <c r="AA125" s="171"/>
      <c r="AB125" s="157"/>
    </row>
    <row r="126" spans="1:28" ht="21.75" customHeight="1" thickBot="1" x14ac:dyDescent="0.25">
      <c r="A126" s="72" t="s">
        <v>139</v>
      </c>
      <c r="B126" s="73">
        <f>VLOOKUP($D122,'Tischplan_16er_1.-5.'!$4:$100,6)</f>
        <v>9</v>
      </c>
      <c r="C126" s="73">
        <f>VLOOKUP($D122,'Tischplan_16er_1.-5.'!$4:$100,7)</f>
        <v>3</v>
      </c>
      <c r="D126" s="99"/>
      <c r="E126" s="99"/>
      <c r="F126" s="100"/>
      <c r="G126" s="101"/>
      <c r="H126" s="102"/>
      <c r="I126" s="99"/>
      <c r="J126" s="99"/>
      <c r="K126" s="99"/>
      <c r="L126" s="101"/>
      <c r="M126" s="157"/>
      <c r="O126" s="86"/>
      <c r="P126" s="72" t="s">
        <v>139</v>
      </c>
      <c r="Q126" s="73">
        <f>VLOOKUP($S122,'Tischplan_16er_1.-5.'!$4:$100,6)</f>
        <v>10</v>
      </c>
      <c r="R126" s="73">
        <f>VLOOKUP($S122,'Tischplan_16er_1.-5.'!$4:$100,7)</f>
        <v>3</v>
      </c>
      <c r="S126" s="99"/>
      <c r="T126" s="99"/>
      <c r="U126" s="100"/>
      <c r="V126" s="101"/>
      <c r="W126" s="102"/>
      <c r="X126" s="99"/>
      <c r="Y126" s="99"/>
      <c r="Z126" s="99"/>
      <c r="AA126" s="101"/>
      <c r="AB126" s="157"/>
    </row>
    <row r="127" spans="1:28" ht="21.75" customHeight="1" thickBot="1" x14ac:dyDescent="0.25">
      <c r="A127" s="103" t="s">
        <v>106</v>
      </c>
      <c r="B127" s="109"/>
      <c r="C127" s="109"/>
      <c r="D127" s="90"/>
      <c r="E127" s="90"/>
      <c r="F127" s="91"/>
      <c r="G127" s="92" t="s">
        <v>100</v>
      </c>
      <c r="H127" s="87"/>
      <c r="I127" s="90"/>
      <c r="J127" s="90"/>
      <c r="K127" s="90"/>
      <c r="L127" s="92"/>
      <c r="O127" s="86"/>
      <c r="P127" s="103" t="s">
        <v>106</v>
      </c>
      <c r="Q127" s="109"/>
      <c r="R127" s="109"/>
      <c r="S127" s="90"/>
      <c r="T127" s="90"/>
      <c r="U127" s="91"/>
      <c r="V127" s="92"/>
      <c r="W127" s="87"/>
      <c r="X127" s="90"/>
      <c r="Y127" s="90"/>
      <c r="Z127" s="90"/>
      <c r="AA127" s="92"/>
    </row>
    <row r="128" spans="1:28" ht="8.25" customHeight="1" thickBot="1" x14ac:dyDescent="0.25">
      <c r="A128" s="164"/>
      <c r="B128" s="173"/>
      <c r="C128" s="173"/>
      <c r="D128" s="83"/>
      <c r="E128" s="83"/>
      <c r="F128" s="83"/>
      <c r="G128" s="83"/>
      <c r="H128" s="83"/>
      <c r="I128" s="83"/>
      <c r="J128" s="83"/>
      <c r="K128" s="83"/>
      <c r="L128" s="83"/>
      <c r="P128" s="164"/>
      <c r="Q128" s="174"/>
      <c r="R128" s="174"/>
      <c r="S128" s="175"/>
      <c r="T128" s="175"/>
      <c r="U128" s="175"/>
      <c r="V128" s="175"/>
      <c r="W128" s="175"/>
      <c r="X128" s="175"/>
      <c r="Y128" s="175"/>
      <c r="Z128" s="175"/>
      <c r="AA128" s="175"/>
    </row>
    <row r="129" spans="1:28" ht="18" customHeight="1" thickBot="1" x14ac:dyDescent="0.3">
      <c r="A129" s="82" t="s">
        <v>90</v>
      </c>
      <c r="B129" s="83"/>
      <c r="C129" s="83"/>
      <c r="D129" s="84" t="str">
        <f>D122</f>
        <v>C1</v>
      </c>
      <c r="E129" s="84" t="s">
        <v>91</v>
      </c>
      <c r="F129" s="83"/>
      <c r="G129" s="254"/>
      <c r="H129" s="255"/>
      <c r="I129" s="255"/>
      <c r="J129" s="255"/>
      <c r="K129" s="255"/>
      <c r="L129" s="256"/>
      <c r="M129" s="162" t="s">
        <v>138</v>
      </c>
      <c r="O129" s="86"/>
      <c r="P129" s="82" t="s">
        <v>90</v>
      </c>
      <c r="Q129" s="83"/>
      <c r="R129" s="83"/>
      <c r="S129" s="84" t="str">
        <f>S122</f>
        <v>C2</v>
      </c>
      <c r="T129" s="84" t="s">
        <v>91</v>
      </c>
      <c r="U129" s="83"/>
      <c r="V129" s="254"/>
      <c r="W129" s="254"/>
      <c r="X129" s="254"/>
      <c r="Y129" s="254"/>
      <c r="Z129" s="254"/>
      <c r="AA129" s="257"/>
      <c r="AB129" s="162" t="s">
        <v>138</v>
      </c>
    </row>
    <row r="130" spans="1:28" ht="21.75" customHeight="1" x14ac:dyDescent="0.2">
      <c r="A130" s="70" t="s">
        <v>102</v>
      </c>
      <c r="B130" s="71">
        <f>VLOOKUP($D122,'Tischplan_16er_1.-5.'!$4:$100,10)</f>
        <v>16</v>
      </c>
      <c r="C130" s="71">
        <f>VLOOKUP($D122,'Tischplan_16er_1.-5.'!$4:$100,11)</f>
        <v>2</v>
      </c>
      <c r="D130" s="95"/>
      <c r="E130" s="95"/>
      <c r="F130" s="96"/>
      <c r="G130" s="97" t="s">
        <v>100</v>
      </c>
      <c r="H130" s="98"/>
      <c r="I130" s="95"/>
      <c r="J130" s="95"/>
      <c r="K130" s="95"/>
      <c r="L130" s="97"/>
      <c r="M130" s="157"/>
      <c r="N130" s="176"/>
      <c r="O130" s="94"/>
      <c r="P130" s="70" t="s">
        <v>102</v>
      </c>
      <c r="Q130" s="71">
        <f>VLOOKUP($S122,'Tischplan_16er_1.-5.'!$4:$100,10)</f>
        <v>15</v>
      </c>
      <c r="R130" s="71">
        <f>VLOOKUP($S122,'Tischplan_16er_1.-5.'!$4:$100,11)</f>
        <v>2</v>
      </c>
      <c r="S130" s="95"/>
      <c r="T130" s="95"/>
      <c r="U130" s="96"/>
      <c r="V130" s="97"/>
      <c r="W130" s="98"/>
      <c r="X130" s="95"/>
      <c r="Y130" s="95"/>
      <c r="Z130" s="95"/>
      <c r="AA130" s="97"/>
      <c r="AB130" s="157"/>
    </row>
    <row r="131" spans="1:28" ht="21.75" customHeight="1" x14ac:dyDescent="0.2">
      <c r="A131" s="167" t="s">
        <v>103</v>
      </c>
      <c r="B131" s="168">
        <f>VLOOKUP($D122,'Tischplan_16er_1.-5.'!$4:$100,12)</f>
        <v>14</v>
      </c>
      <c r="C131" s="168">
        <f>VLOOKUP($D122,'Tischplan_16er_1.-5.'!$4:$100,13)</f>
        <v>1</v>
      </c>
      <c r="D131" s="169"/>
      <c r="E131" s="169"/>
      <c r="F131" s="170"/>
      <c r="G131" s="171"/>
      <c r="H131" s="172"/>
      <c r="I131" s="169"/>
      <c r="J131" s="169"/>
      <c r="K131" s="169"/>
      <c r="L131" s="171"/>
      <c r="M131" s="157"/>
      <c r="N131" s="176"/>
      <c r="O131" s="94"/>
      <c r="P131" s="167" t="s">
        <v>103</v>
      </c>
      <c r="Q131" s="168">
        <f>VLOOKUP($S122,'Tischplan_16er_1.-5.'!$4:$100,12)</f>
        <v>13</v>
      </c>
      <c r="R131" s="168">
        <f>VLOOKUP($S122,'Tischplan_16er_1.-5.'!$4:$100,13)</f>
        <v>1</v>
      </c>
      <c r="S131" s="169"/>
      <c r="T131" s="169"/>
      <c r="U131" s="170"/>
      <c r="V131" s="171"/>
      <c r="W131" s="172"/>
      <c r="X131" s="169"/>
      <c r="Y131" s="169"/>
      <c r="Z131" s="169"/>
      <c r="AA131" s="171"/>
      <c r="AB131" s="157"/>
    </row>
    <row r="132" spans="1:28" ht="21.75" customHeight="1" thickBot="1" x14ac:dyDescent="0.25">
      <c r="A132" s="72" t="s">
        <v>140</v>
      </c>
      <c r="B132" s="73">
        <f>VLOOKUP($D122,'Tischplan_16er_1.-5.'!$4:$100,14)</f>
        <v>15</v>
      </c>
      <c r="C132" s="73">
        <f>VLOOKUP($D122,'Tischplan_16er_1.-5.'!$4:$100,15)</f>
        <v>4</v>
      </c>
      <c r="D132" s="99"/>
      <c r="E132" s="99"/>
      <c r="F132" s="100"/>
      <c r="G132" s="101"/>
      <c r="H132" s="102"/>
      <c r="I132" s="99"/>
      <c r="J132" s="99"/>
      <c r="K132" s="99"/>
      <c r="L132" s="101"/>
      <c r="M132" s="157"/>
      <c r="N132" s="176"/>
      <c r="O132" s="94"/>
      <c r="P132" s="72" t="s">
        <v>140</v>
      </c>
      <c r="Q132" s="73">
        <f>VLOOKUP($S122,'Tischplan_16er_1.-5.'!$4:$100,14)</f>
        <v>16</v>
      </c>
      <c r="R132" s="73">
        <f>VLOOKUP($S122,'Tischplan_16er_1.-5.'!$4:$100,15)</f>
        <v>4</v>
      </c>
      <c r="S132" s="99"/>
      <c r="T132" s="99"/>
      <c r="U132" s="100"/>
      <c r="V132" s="101"/>
      <c r="W132" s="102"/>
      <c r="X132" s="99"/>
      <c r="Y132" s="99"/>
      <c r="Z132" s="99"/>
      <c r="AA132" s="101"/>
      <c r="AB132" s="157"/>
    </row>
    <row r="133" spans="1:28" ht="21.75" customHeight="1" thickBot="1" x14ac:dyDescent="0.25">
      <c r="A133" s="103" t="s">
        <v>107</v>
      </c>
      <c r="B133" s="109"/>
      <c r="C133" s="109"/>
      <c r="D133" s="90"/>
      <c r="E133" s="90"/>
      <c r="F133" s="91"/>
      <c r="G133" s="92"/>
      <c r="H133" s="87"/>
      <c r="I133" s="90"/>
      <c r="J133" s="90"/>
      <c r="K133" s="90"/>
      <c r="L133" s="92"/>
      <c r="O133" s="86"/>
      <c r="P133" s="103" t="s">
        <v>107</v>
      </c>
      <c r="Q133" s="109"/>
      <c r="R133" s="109"/>
      <c r="S133" s="90"/>
      <c r="T133" s="90"/>
      <c r="U133" s="91"/>
      <c r="V133" s="92"/>
      <c r="W133" s="87"/>
      <c r="X133" s="90"/>
      <c r="Y133" s="90"/>
      <c r="Z133" s="90"/>
      <c r="AA133" s="92"/>
    </row>
    <row r="134" spans="1:28" ht="21.75" customHeight="1" thickBot="1" x14ac:dyDescent="0.25">
      <c r="A134" s="266" t="s">
        <v>108</v>
      </c>
      <c r="B134" s="255"/>
      <c r="C134" s="259"/>
      <c r="D134" s="90" t="s">
        <v>100</v>
      </c>
      <c r="E134" s="90"/>
      <c r="F134" s="91"/>
      <c r="G134" s="92" t="s">
        <v>100</v>
      </c>
      <c r="H134" s="87"/>
      <c r="I134" s="90"/>
      <c r="J134" s="90"/>
      <c r="K134" s="90"/>
      <c r="L134" s="92"/>
      <c r="O134" s="86"/>
      <c r="P134" s="266" t="s">
        <v>108</v>
      </c>
      <c r="Q134" s="255"/>
      <c r="R134" s="259"/>
      <c r="S134" s="90" t="s">
        <v>100</v>
      </c>
      <c r="T134" s="90"/>
      <c r="U134" s="91"/>
      <c r="V134" s="92" t="s">
        <v>100</v>
      </c>
      <c r="W134" s="87"/>
      <c r="X134" s="90"/>
      <c r="Y134" s="90"/>
      <c r="Z134" s="90"/>
      <c r="AA134" s="92"/>
    </row>
    <row r="135" spans="1:28" ht="8.25" customHeight="1" x14ac:dyDescent="0.2">
      <c r="A135" s="74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O135" s="76"/>
      <c r="P135" s="74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</row>
    <row r="136" spans="1:28" ht="8.25" customHeight="1" thickBot="1" x14ac:dyDescent="0.25">
      <c r="A136" s="177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O136" s="79"/>
      <c r="P136" s="177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</row>
    <row r="137" spans="1:28" ht="18" customHeight="1" thickBot="1" x14ac:dyDescent="0.3">
      <c r="A137" s="82" t="s">
        <v>90</v>
      </c>
      <c r="B137" s="83"/>
      <c r="C137" s="83"/>
      <c r="D137" s="84" t="str">
        <f>D122</f>
        <v>C1</v>
      </c>
      <c r="E137" s="84" t="s">
        <v>91</v>
      </c>
      <c r="F137" s="83"/>
      <c r="G137" s="254"/>
      <c r="H137" s="255"/>
      <c r="I137" s="255"/>
      <c r="J137" s="255"/>
      <c r="K137" s="255"/>
      <c r="L137" s="256"/>
      <c r="M137" s="162" t="s">
        <v>138</v>
      </c>
      <c r="O137" s="86"/>
      <c r="P137" s="82" t="s">
        <v>90</v>
      </c>
      <c r="Q137" s="83"/>
      <c r="R137" s="83"/>
      <c r="S137" s="84" t="str">
        <f>S122</f>
        <v>C2</v>
      </c>
      <c r="T137" s="84" t="s">
        <v>91</v>
      </c>
      <c r="U137" s="83"/>
      <c r="V137" s="254"/>
      <c r="W137" s="254"/>
      <c r="X137" s="254"/>
      <c r="Y137" s="254"/>
      <c r="Z137" s="254"/>
      <c r="AA137" s="257"/>
      <c r="AB137" s="162" t="s">
        <v>138</v>
      </c>
    </row>
    <row r="138" spans="1:28" ht="21.75" customHeight="1" x14ac:dyDescent="0.2">
      <c r="A138" s="70" t="s">
        <v>104</v>
      </c>
      <c r="B138" s="71">
        <f>VLOOKUP($D122,'Tischplan_16er_1.-5.'!$4:$100,18)</f>
        <v>7</v>
      </c>
      <c r="C138" s="71">
        <f>VLOOKUP($D122,'Tischplan_16er_1.-5.'!$4:$100,19)</f>
        <v>4</v>
      </c>
      <c r="D138" s="95"/>
      <c r="E138" s="95"/>
      <c r="F138" s="96"/>
      <c r="G138" s="97"/>
      <c r="H138" s="98"/>
      <c r="I138" s="95"/>
      <c r="J138" s="95"/>
      <c r="K138" s="95"/>
      <c r="L138" s="97"/>
      <c r="M138" s="157"/>
      <c r="O138" s="86"/>
      <c r="P138" s="70" t="s">
        <v>104</v>
      </c>
      <c r="Q138" s="71">
        <f>VLOOKUP($S122,'Tischplan_16er_1.-5.'!$4:$100,18)</f>
        <v>8</v>
      </c>
      <c r="R138" s="71">
        <f>VLOOKUP($S122,'Tischplan_16er_1.-5.'!$4:$100,19)</f>
        <v>4</v>
      </c>
      <c r="S138" s="95"/>
      <c r="T138" s="95"/>
      <c r="U138" s="96"/>
      <c r="V138" s="97"/>
      <c r="W138" s="98"/>
      <c r="X138" s="95"/>
      <c r="Y138" s="95"/>
      <c r="Z138" s="95"/>
      <c r="AA138" s="97"/>
      <c r="AB138" s="157"/>
    </row>
    <row r="139" spans="1:28" ht="21.75" customHeight="1" x14ac:dyDescent="0.2">
      <c r="A139" s="167" t="s">
        <v>105</v>
      </c>
      <c r="B139" s="168">
        <f>VLOOKUP($D122,'Tischplan_16er_1.-5.'!$4:$100,20)</f>
        <v>8</v>
      </c>
      <c r="C139" s="168">
        <f>VLOOKUP($D122,'Tischplan_16er_1.-5.'!$4:$100,21)</f>
        <v>3</v>
      </c>
      <c r="D139" s="169"/>
      <c r="E139" s="169"/>
      <c r="F139" s="170"/>
      <c r="G139" s="171"/>
      <c r="H139" s="172"/>
      <c r="I139" s="169"/>
      <c r="J139" s="169"/>
      <c r="K139" s="169"/>
      <c r="L139" s="171"/>
      <c r="M139" s="157"/>
      <c r="O139" s="86"/>
      <c r="P139" s="167" t="s">
        <v>105</v>
      </c>
      <c r="Q139" s="168">
        <f>VLOOKUP($S122,'Tischplan_16er_1.-5.'!$4:$100,20)</f>
        <v>7</v>
      </c>
      <c r="R139" s="168">
        <f>VLOOKUP($S122,'Tischplan_16er_1.-5.'!$4:$100,21)</f>
        <v>3</v>
      </c>
      <c r="S139" s="169"/>
      <c r="T139" s="169"/>
      <c r="U139" s="170"/>
      <c r="V139" s="171"/>
      <c r="W139" s="172"/>
      <c r="X139" s="169"/>
      <c r="Y139" s="169"/>
      <c r="Z139" s="169"/>
      <c r="AA139" s="171"/>
      <c r="AB139" s="157"/>
    </row>
    <row r="140" spans="1:28" ht="21.75" customHeight="1" thickBot="1" x14ac:dyDescent="0.25">
      <c r="A140" s="72" t="s">
        <v>141</v>
      </c>
      <c r="B140" s="73">
        <f>VLOOKUP($D122,'Tischplan_16er_1.-5.'!$4:$100,22)</f>
        <v>6</v>
      </c>
      <c r="C140" s="73">
        <f>VLOOKUP($D122,'Tischplan_16er_1.-5.'!$4:$100,23)</f>
        <v>2</v>
      </c>
      <c r="D140" s="99"/>
      <c r="E140" s="99"/>
      <c r="F140" s="100"/>
      <c r="G140" s="101"/>
      <c r="H140" s="102"/>
      <c r="I140" s="99"/>
      <c r="J140" s="99"/>
      <c r="K140" s="99"/>
      <c r="L140" s="101"/>
      <c r="M140" s="157"/>
      <c r="O140" s="86"/>
      <c r="P140" s="72" t="s">
        <v>141</v>
      </c>
      <c r="Q140" s="73">
        <f>VLOOKUP($S122,'Tischplan_16er_1.-5.'!$4:$100,22)</f>
        <v>5</v>
      </c>
      <c r="R140" s="73">
        <f>VLOOKUP($S122,'Tischplan_16er_1.-5.'!$4:$100,23)</f>
        <v>2</v>
      </c>
      <c r="S140" s="99"/>
      <c r="T140" s="99"/>
      <c r="U140" s="100"/>
      <c r="V140" s="101"/>
      <c r="W140" s="102"/>
      <c r="X140" s="99"/>
      <c r="Y140" s="99"/>
      <c r="Z140" s="99"/>
      <c r="AA140" s="101"/>
      <c r="AB140" s="157"/>
    </row>
    <row r="141" spans="1:28" ht="21.75" customHeight="1" thickBot="1" x14ac:dyDescent="0.25">
      <c r="A141" s="103" t="s">
        <v>109</v>
      </c>
      <c r="B141" s="109"/>
      <c r="C141" s="109"/>
      <c r="D141" s="90"/>
      <c r="E141" s="90"/>
      <c r="F141" s="91"/>
      <c r="G141" s="92"/>
      <c r="H141" s="87"/>
      <c r="I141" s="90"/>
      <c r="J141" s="90"/>
      <c r="K141" s="90"/>
      <c r="L141" s="92"/>
      <c r="O141" s="86"/>
      <c r="P141" s="103" t="s">
        <v>109</v>
      </c>
      <c r="Q141" s="109"/>
      <c r="R141" s="109"/>
      <c r="S141" s="90"/>
      <c r="T141" s="90"/>
      <c r="U141" s="91"/>
      <c r="V141" s="92"/>
      <c r="W141" s="87"/>
      <c r="X141" s="90"/>
      <c r="Y141" s="90"/>
      <c r="Z141" s="90"/>
      <c r="AA141" s="92"/>
    </row>
    <row r="142" spans="1:28" ht="21.75" customHeight="1" thickBot="1" x14ac:dyDescent="0.25">
      <c r="A142" s="266" t="s">
        <v>115</v>
      </c>
      <c r="B142" s="255"/>
      <c r="C142" s="259"/>
      <c r="D142" s="90" t="s">
        <v>100</v>
      </c>
      <c r="E142" s="90"/>
      <c r="F142" s="91"/>
      <c r="G142" s="92" t="s">
        <v>100</v>
      </c>
      <c r="H142" s="87"/>
      <c r="I142" s="90"/>
      <c r="J142" s="90"/>
      <c r="K142" s="90"/>
      <c r="L142" s="92"/>
      <c r="O142" s="86"/>
      <c r="P142" s="266" t="s">
        <v>115</v>
      </c>
      <c r="Q142" s="255"/>
      <c r="R142" s="259"/>
      <c r="S142" s="90" t="s">
        <v>100</v>
      </c>
      <c r="T142" s="90"/>
      <c r="U142" s="91"/>
      <c r="V142" s="92" t="s">
        <v>100</v>
      </c>
      <c r="W142" s="87"/>
      <c r="X142" s="90"/>
      <c r="Y142" s="90"/>
      <c r="Z142" s="90"/>
      <c r="AA142" s="92"/>
    </row>
    <row r="143" spans="1:28" ht="8.25" customHeight="1" thickBot="1" x14ac:dyDescent="0.25">
      <c r="A143" s="164"/>
      <c r="B143" s="173"/>
      <c r="C143" s="173"/>
      <c r="D143" s="83"/>
      <c r="E143" s="83"/>
      <c r="F143" s="83"/>
      <c r="G143" s="83"/>
      <c r="H143" s="83"/>
      <c r="I143" s="83"/>
      <c r="J143" s="83"/>
      <c r="K143" s="83"/>
      <c r="L143" s="83"/>
      <c r="P143" s="164"/>
      <c r="Q143" s="174"/>
      <c r="R143" s="174"/>
      <c r="S143" s="175"/>
      <c r="T143" s="175"/>
      <c r="U143" s="175"/>
      <c r="V143" s="175"/>
      <c r="W143" s="175"/>
      <c r="X143" s="175"/>
      <c r="Y143" s="175"/>
      <c r="Z143" s="175"/>
      <c r="AA143" s="175"/>
    </row>
    <row r="144" spans="1:28" ht="18" customHeight="1" thickBot="1" x14ac:dyDescent="0.3">
      <c r="A144" s="82" t="s">
        <v>90</v>
      </c>
      <c r="B144" s="83"/>
      <c r="C144" s="83"/>
      <c r="D144" s="84" t="str">
        <f>D122</f>
        <v>C1</v>
      </c>
      <c r="E144" s="84" t="s">
        <v>91</v>
      </c>
      <c r="F144" s="83"/>
      <c r="G144" s="254"/>
      <c r="H144" s="255"/>
      <c r="I144" s="255"/>
      <c r="J144" s="255"/>
      <c r="K144" s="255"/>
      <c r="L144" s="256"/>
      <c r="M144" s="162" t="s">
        <v>138</v>
      </c>
      <c r="N144" s="166"/>
      <c r="O144" s="86"/>
      <c r="P144" s="82" t="s">
        <v>90</v>
      </c>
      <c r="Q144" s="83"/>
      <c r="R144" s="83"/>
      <c r="S144" s="84" t="str">
        <f>S122</f>
        <v>C2</v>
      </c>
      <c r="T144" s="84" t="s">
        <v>91</v>
      </c>
      <c r="U144" s="83"/>
      <c r="V144" s="254"/>
      <c r="W144" s="254"/>
      <c r="X144" s="254"/>
      <c r="Y144" s="254"/>
      <c r="Z144" s="254"/>
      <c r="AA144" s="257"/>
      <c r="AB144" s="162" t="s">
        <v>138</v>
      </c>
    </row>
    <row r="145" spans="1:28" ht="21.75" customHeight="1" x14ac:dyDescent="0.2">
      <c r="A145" s="70" t="s">
        <v>110</v>
      </c>
      <c r="B145" s="71">
        <f>VLOOKUP($D122,'Tischplan_16er_1.-5.'!$4:$100,26)</f>
        <v>2</v>
      </c>
      <c r="C145" s="71">
        <f>VLOOKUP($D122,'Tischplan_16er_1.-5.'!$4:$100,27)</f>
        <v>3</v>
      </c>
      <c r="D145" s="95"/>
      <c r="E145" s="95"/>
      <c r="F145" s="96"/>
      <c r="G145" s="97"/>
      <c r="H145" s="98"/>
      <c r="I145" s="95"/>
      <c r="J145" s="95"/>
      <c r="K145" s="95"/>
      <c r="L145" s="97"/>
      <c r="M145" s="157"/>
      <c r="O145" s="86"/>
      <c r="P145" s="70" t="s">
        <v>110</v>
      </c>
      <c r="Q145" s="71">
        <f>VLOOKUP($S122,'Tischplan_16er_1.-5.'!$4:$100,26)</f>
        <v>1</v>
      </c>
      <c r="R145" s="71">
        <f>VLOOKUP($S122,'Tischplan_16er_1.-5.'!$4:$100,27)</f>
        <v>3</v>
      </c>
      <c r="S145" s="95"/>
      <c r="T145" s="95"/>
      <c r="U145" s="96"/>
      <c r="V145" s="97"/>
      <c r="W145" s="98"/>
      <c r="X145" s="95"/>
      <c r="Y145" s="95"/>
      <c r="Z145" s="95"/>
      <c r="AA145" s="97"/>
      <c r="AB145" s="157"/>
    </row>
    <row r="146" spans="1:28" ht="21.75" customHeight="1" x14ac:dyDescent="0.2">
      <c r="A146" s="167" t="s">
        <v>111</v>
      </c>
      <c r="B146" s="168">
        <f>VLOOKUP($D122,'Tischplan_16er_1.-5.'!$4:$100,28)</f>
        <v>3</v>
      </c>
      <c r="C146" s="168">
        <f>VLOOKUP($D122,'Tischplan_16er_1.-5.'!$4:$100,29)</f>
        <v>4</v>
      </c>
      <c r="D146" s="169"/>
      <c r="E146" s="169"/>
      <c r="F146" s="170"/>
      <c r="G146" s="171"/>
      <c r="H146" s="172"/>
      <c r="I146" s="169"/>
      <c r="J146" s="169"/>
      <c r="K146" s="169"/>
      <c r="L146" s="171"/>
      <c r="M146" s="157"/>
      <c r="O146" s="86"/>
      <c r="P146" s="167" t="s">
        <v>111</v>
      </c>
      <c r="Q146" s="168">
        <f>VLOOKUP($S122,'Tischplan_16er_1.-5.'!$4:$100,28)</f>
        <v>4</v>
      </c>
      <c r="R146" s="168">
        <f>VLOOKUP($S122,'Tischplan_16er_1.-5.'!$4:$100,29)</f>
        <v>4</v>
      </c>
      <c r="S146" s="169"/>
      <c r="T146" s="169"/>
      <c r="U146" s="170"/>
      <c r="V146" s="171"/>
      <c r="W146" s="172"/>
      <c r="X146" s="169"/>
      <c r="Y146" s="169"/>
      <c r="Z146" s="169"/>
      <c r="AA146" s="171"/>
      <c r="AB146" s="157"/>
    </row>
    <row r="147" spans="1:28" ht="21.75" customHeight="1" thickBot="1" x14ac:dyDescent="0.25">
      <c r="A147" s="72" t="s">
        <v>142</v>
      </c>
      <c r="B147" s="73">
        <f>VLOOKUP($D122,'Tischplan_16er_1.-5.'!$4:$100,30)</f>
        <v>4</v>
      </c>
      <c r="C147" s="73">
        <f>VLOOKUP($D122,'Tischplan_16er_1.-5.'!$4:$100,31)</f>
        <v>1</v>
      </c>
      <c r="D147" s="99"/>
      <c r="E147" s="99"/>
      <c r="F147" s="100"/>
      <c r="G147" s="101"/>
      <c r="H147" s="102"/>
      <c r="I147" s="99"/>
      <c r="J147" s="99"/>
      <c r="K147" s="99"/>
      <c r="L147" s="101"/>
      <c r="M147" s="157"/>
      <c r="O147" s="86"/>
      <c r="P147" s="72" t="s">
        <v>142</v>
      </c>
      <c r="Q147" s="73">
        <f>VLOOKUP($S122,'Tischplan_16er_1.-5.'!$4:$100,30)</f>
        <v>3</v>
      </c>
      <c r="R147" s="73">
        <f>VLOOKUP($S122,'Tischplan_16er_1.-5.'!$4:$100,31)</f>
        <v>1</v>
      </c>
      <c r="S147" s="99"/>
      <c r="T147" s="99"/>
      <c r="U147" s="100"/>
      <c r="V147" s="101"/>
      <c r="W147" s="102"/>
      <c r="X147" s="99"/>
      <c r="Y147" s="99"/>
      <c r="Z147" s="99"/>
      <c r="AA147" s="101"/>
      <c r="AB147" s="157"/>
    </row>
    <row r="148" spans="1:28" ht="21.75" customHeight="1" thickBot="1" x14ac:dyDescent="0.25">
      <c r="A148" s="103" t="s">
        <v>116</v>
      </c>
      <c r="B148" s="109"/>
      <c r="C148" s="109"/>
      <c r="D148" s="90"/>
      <c r="E148" s="90"/>
      <c r="F148" s="91"/>
      <c r="G148" s="92"/>
      <c r="H148" s="87"/>
      <c r="I148" s="90"/>
      <c r="J148" s="90"/>
      <c r="K148" s="90"/>
      <c r="L148" s="92"/>
      <c r="O148" s="86"/>
      <c r="P148" s="103" t="s">
        <v>116</v>
      </c>
      <c r="Q148" s="109"/>
      <c r="R148" s="109"/>
      <c r="S148" s="90"/>
      <c r="T148" s="90"/>
      <c r="U148" s="91"/>
      <c r="V148" s="92"/>
      <c r="W148" s="87"/>
      <c r="X148" s="90"/>
      <c r="Y148" s="90"/>
      <c r="Z148" s="90"/>
      <c r="AA148" s="92"/>
    </row>
    <row r="149" spans="1:28" ht="21.75" customHeight="1" thickBot="1" x14ac:dyDescent="0.25">
      <c r="A149" s="266" t="s">
        <v>143</v>
      </c>
      <c r="B149" s="255"/>
      <c r="C149" s="259"/>
      <c r="D149" s="90" t="s">
        <v>100</v>
      </c>
      <c r="E149" s="90"/>
      <c r="F149" s="91"/>
      <c r="G149" s="92" t="s">
        <v>100</v>
      </c>
      <c r="H149" s="87"/>
      <c r="I149" s="90"/>
      <c r="J149" s="90"/>
      <c r="K149" s="90"/>
      <c r="L149" s="92"/>
      <c r="O149" s="86"/>
      <c r="P149" s="266" t="s">
        <v>143</v>
      </c>
      <c r="Q149" s="255"/>
      <c r="R149" s="259"/>
      <c r="S149" s="90" t="s">
        <v>100</v>
      </c>
      <c r="T149" s="90"/>
      <c r="U149" s="91"/>
      <c r="V149" s="92" t="s">
        <v>100</v>
      </c>
      <c r="W149" s="87"/>
      <c r="X149" s="90"/>
      <c r="Y149" s="90"/>
      <c r="Z149" s="90"/>
      <c r="AA149" s="92"/>
    </row>
    <row r="150" spans="1:28" ht="21" customHeight="1" x14ac:dyDescent="0.2">
      <c r="M150" s="180"/>
      <c r="N150" s="180"/>
      <c r="O150" s="69"/>
      <c r="AB150" s="180"/>
    </row>
    <row r="151" spans="1:28" ht="24" customHeight="1" thickBot="1" x14ac:dyDescent="0.25">
      <c r="A151" s="81"/>
      <c r="B151" s="267" t="str">
        <f>$B$1</f>
        <v xml:space="preserve">  3-Serien Liga</v>
      </c>
      <c r="C151" s="267"/>
      <c r="D151" s="267"/>
      <c r="E151" s="267"/>
      <c r="F151" s="267"/>
      <c r="G151" s="267"/>
      <c r="H151" s="267"/>
      <c r="I151" s="267"/>
      <c r="J151" s="268">
        <f>$J$1</f>
        <v>2023</v>
      </c>
      <c r="K151" s="268"/>
      <c r="L151" s="268"/>
      <c r="M151" s="180" t="str">
        <f>M121</f>
        <v>C</v>
      </c>
      <c r="N151" s="180"/>
      <c r="O151" s="69">
        <f>O121+2</f>
        <v>4</v>
      </c>
      <c r="P151" s="81"/>
      <c r="Q151" s="267" t="str">
        <f>$B$1</f>
        <v xml:space="preserve">  3-Serien Liga</v>
      </c>
      <c r="R151" s="267"/>
      <c r="S151" s="267"/>
      <c r="T151" s="267"/>
      <c r="U151" s="267"/>
      <c r="V151" s="267"/>
      <c r="W151" s="267"/>
      <c r="X151" s="267"/>
      <c r="Y151" s="268">
        <f>$J$1</f>
        <v>2023</v>
      </c>
      <c r="Z151" s="268"/>
      <c r="AA151" s="268"/>
      <c r="AB151" s="180" t="str">
        <f>AB121</f>
        <v>C</v>
      </c>
    </row>
    <row r="152" spans="1:28" ht="18" customHeight="1" thickBot="1" x14ac:dyDescent="0.3">
      <c r="A152" s="82" t="s">
        <v>90</v>
      </c>
      <c r="B152" s="83"/>
      <c r="C152" s="83"/>
      <c r="D152" s="84" t="str">
        <f>M151&amp;O151-1</f>
        <v>C3</v>
      </c>
      <c r="E152" s="84" t="s">
        <v>91</v>
      </c>
      <c r="F152" s="83"/>
      <c r="G152" s="254"/>
      <c r="H152" s="255"/>
      <c r="I152" s="255"/>
      <c r="J152" s="255"/>
      <c r="K152" s="255"/>
      <c r="L152" s="256"/>
      <c r="M152" s="166"/>
      <c r="N152" s="166"/>
      <c r="O152" s="86"/>
      <c r="P152" s="82" t="s">
        <v>90</v>
      </c>
      <c r="Q152" s="83"/>
      <c r="R152" s="83"/>
      <c r="S152" s="84" t="str">
        <f>M151&amp;O151</f>
        <v>C4</v>
      </c>
      <c r="T152" s="84" t="s">
        <v>91</v>
      </c>
      <c r="U152" s="83"/>
      <c r="V152" s="254"/>
      <c r="W152" s="254"/>
      <c r="X152" s="254"/>
      <c r="Y152" s="254"/>
      <c r="Z152" s="254"/>
      <c r="AA152" s="257"/>
      <c r="AB152" s="166"/>
    </row>
    <row r="153" spans="1:28" ht="18" customHeight="1" thickBot="1" x14ac:dyDescent="0.25">
      <c r="A153" s="87" t="s">
        <v>92</v>
      </c>
      <c r="B153" s="88" t="s">
        <v>93</v>
      </c>
      <c r="C153" s="88" t="s">
        <v>23</v>
      </c>
      <c r="D153" s="88" t="s">
        <v>94</v>
      </c>
      <c r="E153" s="88" t="s">
        <v>95</v>
      </c>
      <c r="F153" s="88" t="s">
        <v>96</v>
      </c>
      <c r="G153" s="89" t="s">
        <v>97</v>
      </c>
      <c r="H153" s="263" t="s">
        <v>98</v>
      </c>
      <c r="I153" s="264"/>
      <c r="J153" s="264"/>
      <c r="K153" s="264"/>
      <c r="L153" s="265"/>
      <c r="M153" s="162" t="s">
        <v>138</v>
      </c>
      <c r="N153" s="166"/>
      <c r="O153" s="86"/>
      <c r="P153" s="87" t="s">
        <v>92</v>
      </c>
      <c r="Q153" s="88" t="s">
        <v>93</v>
      </c>
      <c r="R153" s="88" t="s">
        <v>23</v>
      </c>
      <c r="S153" s="88" t="s">
        <v>94</v>
      </c>
      <c r="T153" s="88" t="s">
        <v>95</v>
      </c>
      <c r="U153" s="88" t="s">
        <v>96</v>
      </c>
      <c r="V153" s="89" t="s">
        <v>97</v>
      </c>
      <c r="W153" s="263" t="s">
        <v>98</v>
      </c>
      <c r="X153" s="264"/>
      <c r="Y153" s="264"/>
      <c r="Z153" s="264"/>
      <c r="AA153" s="265"/>
      <c r="AB153" s="162" t="s">
        <v>138</v>
      </c>
    </row>
    <row r="154" spans="1:28" ht="21.75" customHeight="1" x14ac:dyDescent="0.2">
      <c r="A154" s="70" t="s">
        <v>99</v>
      </c>
      <c r="B154" s="71">
        <f>VLOOKUP($D152,'Tischplan_16er_1.-5.'!$4:$100,2)</f>
        <v>11</v>
      </c>
      <c r="C154" s="71">
        <f>VLOOKUP($D152,'Tischplan_16er_1.-5.'!$4:$100,3)</f>
        <v>1</v>
      </c>
      <c r="D154" s="95" t="s">
        <v>100</v>
      </c>
      <c r="E154" s="95"/>
      <c r="F154" s="96"/>
      <c r="G154" s="97" t="s">
        <v>100</v>
      </c>
      <c r="H154" s="98"/>
      <c r="I154" s="95"/>
      <c r="J154" s="95"/>
      <c r="K154" s="95"/>
      <c r="L154" s="97"/>
      <c r="M154" s="157"/>
      <c r="O154" s="86"/>
      <c r="P154" s="70" t="s">
        <v>99</v>
      </c>
      <c r="Q154" s="71">
        <f>VLOOKUP($S152,'Tischplan_16er_1.-5.'!$4:$100,2)</f>
        <v>12</v>
      </c>
      <c r="R154" s="71">
        <f>VLOOKUP($S152,'Tischplan_16er_1.-5.'!$4:$100,3)</f>
        <v>1</v>
      </c>
      <c r="S154" s="95"/>
      <c r="T154" s="95"/>
      <c r="U154" s="96"/>
      <c r="V154" s="97"/>
      <c r="W154" s="98"/>
      <c r="X154" s="95"/>
      <c r="Y154" s="95"/>
      <c r="Z154" s="95"/>
      <c r="AA154" s="97"/>
      <c r="AB154" s="157"/>
    </row>
    <row r="155" spans="1:28" ht="21.75" customHeight="1" x14ac:dyDescent="0.2">
      <c r="A155" s="167" t="s">
        <v>101</v>
      </c>
      <c r="B155" s="168">
        <f>VLOOKUP($D152,'Tischplan_16er_1.-5.'!$4:$100,4)</f>
        <v>11</v>
      </c>
      <c r="C155" s="168">
        <f>VLOOKUP($D152,'Tischplan_16er_1.-5.'!$4:$100,5)</f>
        <v>2</v>
      </c>
      <c r="D155" s="169"/>
      <c r="E155" s="169"/>
      <c r="F155" s="170"/>
      <c r="G155" s="171"/>
      <c r="H155" s="172"/>
      <c r="I155" s="169"/>
      <c r="J155" s="169"/>
      <c r="K155" s="169"/>
      <c r="L155" s="171"/>
      <c r="M155" s="157"/>
      <c r="O155" s="86" t="s">
        <v>100</v>
      </c>
      <c r="P155" s="167" t="s">
        <v>101</v>
      </c>
      <c r="Q155" s="168">
        <f>VLOOKUP($S152,'Tischplan_16er_1.-5.'!$4:$100,4)</f>
        <v>12</v>
      </c>
      <c r="R155" s="168">
        <f>VLOOKUP($S152,'Tischplan_16er_1.-5.'!$4:$100,5)</f>
        <v>2</v>
      </c>
      <c r="S155" s="169"/>
      <c r="T155" s="169"/>
      <c r="U155" s="170"/>
      <c r="V155" s="171"/>
      <c r="W155" s="172"/>
      <c r="X155" s="169"/>
      <c r="Y155" s="169"/>
      <c r="Z155" s="169"/>
      <c r="AA155" s="171"/>
      <c r="AB155" s="157"/>
    </row>
    <row r="156" spans="1:28" ht="21.75" customHeight="1" thickBot="1" x14ac:dyDescent="0.25">
      <c r="A156" s="72" t="s">
        <v>139</v>
      </c>
      <c r="B156" s="73">
        <f>VLOOKUP($D152,'Tischplan_16er_1.-5.'!$4:$100,6)</f>
        <v>11</v>
      </c>
      <c r="C156" s="73">
        <f>VLOOKUP($D152,'Tischplan_16er_1.-5.'!$4:$100,7)</f>
        <v>3</v>
      </c>
      <c r="D156" s="99"/>
      <c r="E156" s="99"/>
      <c r="F156" s="100"/>
      <c r="G156" s="101"/>
      <c r="H156" s="102"/>
      <c r="I156" s="99"/>
      <c r="J156" s="99"/>
      <c r="K156" s="99"/>
      <c r="L156" s="101"/>
      <c r="M156" s="157"/>
      <c r="O156" s="86"/>
      <c r="P156" s="72" t="s">
        <v>139</v>
      </c>
      <c r="Q156" s="73">
        <f>VLOOKUP($S152,'Tischplan_16er_1.-5.'!$4:$100,6)</f>
        <v>12</v>
      </c>
      <c r="R156" s="73">
        <f>VLOOKUP($S152,'Tischplan_16er_1.-5.'!$4:$100,7)</f>
        <v>3</v>
      </c>
      <c r="S156" s="99"/>
      <c r="T156" s="99"/>
      <c r="U156" s="100"/>
      <c r="V156" s="101"/>
      <c r="W156" s="102"/>
      <c r="X156" s="99"/>
      <c r="Y156" s="99"/>
      <c r="Z156" s="99"/>
      <c r="AA156" s="101"/>
      <c r="AB156" s="157"/>
    </row>
    <row r="157" spans="1:28" ht="21.75" customHeight="1" thickBot="1" x14ac:dyDescent="0.25">
      <c r="A157" s="103" t="s">
        <v>106</v>
      </c>
      <c r="B157" s="109"/>
      <c r="C157" s="109"/>
      <c r="D157" s="90"/>
      <c r="E157" s="90"/>
      <c r="F157" s="91"/>
      <c r="G157" s="92" t="s">
        <v>100</v>
      </c>
      <c r="H157" s="87"/>
      <c r="I157" s="90"/>
      <c r="J157" s="90"/>
      <c r="K157" s="90"/>
      <c r="L157" s="92"/>
      <c r="O157" s="86"/>
      <c r="P157" s="103" t="s">
        <v>106</v>
      </c>
      <c r="Q157" s="109"/>
      <c r="R157" s="109"/>
      <c r="S157" s="90"/>
      <c r="T157" s="90"/>
      <c r="U157" s="91"/>
      <c r="V157" s="92"/>
      <c r="W157" s="87"/>
      <c r="X157" s="90"/>
      <c r="Y157" s="90"/>
      <c r="Z157" s="90"/>
      <c r="AA157" s="92"/>
    </row>
    <row r="158" spans="1:28" ht="8.25" customHeight="1" thickBot="1" x14ac:dyDescent="0.25">
      <c r="A158" s="164"/>
      <c r="B158" s="173"/>
      <c r="C158" s="173"/>
      <c r="D158" s="83"/>
      <c r="E158" s="83"/>
      <c r="F158" s="83"/>
      <c r="G158" s="83"/>
      <c r="H158" s="83"/>
      <c r="I158" s="83"/>
      <c r="J158" s="83"/>
      <c r="K158" s="83"/>
      <c r="L158" s="83"/>
      <c r="P158" s="164"/>
      <c r="Q158" s="174"/>
      <c r="R158" s="174"/>
      <c r="S158" s="175"/>
      <c r="T158" s="175"/>
      <c r="U158" s="175"/>
      <c r="V158" s="175"/>
      <c r="W158" s="175"/>
      <c r="X158" s="175"/>
      <c r="Y158" s="175"/>
      <c r="Z158" s="175"/>
      <c r="AA158" s="175"/>
    </row>
    <row r="159" spans="1:28" ht="18" customHeight="1" thickBot="1" x14ac:dyDescent="0.3">
      <c r="A159" s="82" t="s">
        <v>90</v>
      </c>
      <c r="B159" s="83"/>
      <c r="C159" s="83"/>
      <c r="D159" s="84" t="str">
        <f>D152</f>
        <v>C3</v>
      </c>
      <c r="E159" s="84" t="s">
        <v>91</v>
      </c>
      <c r="F159" s="83"/>
      <c r="G159" s="254"/>
      <c r="H159" s="255"/>
      <c r="I159" s="255"/>
      <c r="J159" s="255"/>
      <c r="K159" s="255"/>
      <c r="L159" s="256"/>
      <c r="M159" s="162" t="s">
        <v>138</v>
      </c>
      <c r="O159" s="86"/>
      <c r="P159" s="82" t="s">
        <v>90</v>
      </c>
      <c r="Q159" s="83"/>
      <c r="R159" s="83"/>
      <c r="S159" s="84" t="str">
        <f>S152</f>
        <v>C4</v>
      </c>
      <c r="T159" s="84" t="s">
        <v>91</v>
      </c>
      <c r="U159" s="83"/>
      <c r="V159" s="254"/>
      <c r="W159" s="254"/>
      <c r="X159" s="254"/>
      <c r="Y159" s="254"/>
      <c r="Z159" s="254"/>
      <c r="AA159" s="257"/>
      <c r="AB159" s="162" t="s">
        <v>138</v>
      </c>
    </row>
    <row r="160" spans="1:28" ht="21.75" customHeight="1" x14ac:dyDescent="0.2">
      <c r="A160" s="70" t="s">
        <v>102</v>
      </c>
      <c r="B160" s="71">
        <f>VLOOKUP($D152,'Tischplan_16er_1.-5.'!$4:$100,10)</f>
        <v>14</v>
      </c>
      <c r="C160" s="71">
        <f>VLOOKUP($D152,'Tischplan_16er_1.-5.'!$4:$100,11)</f>
        <v>2</v>
      </c>
      <c r="D160" s="95"/>
      <c r="E160" s="95"/>
      <c r="F160" s="96"/>
      <c r="G160" s="97" t="s">
        <v>100</v>
      </c>
      <c r="H160" s="98"/>
      <c r="I160" s="95"/>
      <c r="J160" s="95"/>
      <c r="K160" s="95"/>
      <c r="L160" s="97"/>
      <c r="M160" s="157"/>
      <c r="N160" s="176"/>
      <c r="O160" s="94"/>
      <c r="P160" s="70" t="s">
        <v>102</v>
      </c>
      <c r="Q160" s="71">
        <f>VLOOKUP($S152,'Tischplan_16er_1.-5.'!$4:$100,10)</f>
        <v>13</v>
      </c>
      <c r="R160" s="71">
        <f>VLOOKUP($S152,'Tischplan_16er_1.-5.'!$4:$100,11)</f>
        <v>2</v>
      </c>
      <c r="S160" s="95"/>
      <c r="T160" s="95"/>
      <c r="U160" s="96"/>
      <c r="V160" s="97"/>
      <c r="W160" s="98"/>
      <c r="X160" s="95"/>
      <c r="Y160" s="95"/>
      <c r="Z160" s="95"/>
      <c r="AA160" s="97"/>
      <c r="AB160" s="157"/>
    </row>
    <row r="161" spans="1:28" ht="21.75" customHeight="1" x14ac:dyDescent="0.2">
      <c r="A161" s="167" t="s">
        <v>103</v>
      </c>
      <c r="B161" s="168">
        <f>VLOOKUP($D152,'Tischplan_16er_1.-5.'!$4:$100,12)</f>
        <v>16</v>
      </c>
      <c r="C161" s="168">
        <f>VLOOKUP($D152,'Tischplan_16er_1.-5.'!$4:$100,13)</f>
        <v>1</v>
      </c>
      <c r="D161" s="169"/>
      <c r="E161" s="169"/>
      <c r="F161" s="170"/>
      <c r="G161" s="171"/>
      <c r="H161" s="172"/>
      <c r="I161" s="169"/>
      <c r="J161" s="169"/>
      <c r="K161" s="169"/>
      <c r="L161" s="171"/>
      <c r="M161" s="157"/>
      <c r="N161" s="176"/>
      <c r="O161" s="94"/>
      <c r="P161" s="167" t="s">
        <v>103</v>
      </c>
      <c r="Q161" s="168">
        <f>VLOOKUP($S152,'Tischplan_16er_1.-5.'!$4:$100,12)</f>
        <v>15</v>
      </c>
      <c r="R161" s="168">
        <f>VLOOKUP($S152,'Tischplan_16er_1.-5.'!$4:$100,13)</f>
        <v>1</v>
      </c>
      <c r="S161" s="169"/>
      <c r="T161" s="169"/>
      <c r="U161" s="170"/>
      <c r="V161" s="171"/>
      <c r="W161" s="172"/>
      <c r="X161" s="169"/>
      <c r="Y161" s="169"/>
      <c r="Z161" s="169"/>
      <c r="AA161" s="171"/>
      <c r="AB161" s="157"/>
    </row>
    <row r="162" spans="1:28" ht="21.75" customHeight="1" thickBot="1" x14ac:dyDescent="0.25">
      <c r="A162" s="72" t="s">
        <v>140</v>
      </c>
      <c r="B162" s="73">
        <f>VLOOKUP($D152,'Tischplan_16er_1.-5.'!$4:$100,14)</f>
        <v>13</v>
      </c>
      <c r="C162" s="73">
        <f>VLOOKUP($D152,'Tischplan_16er_1.-5.'!$4:$100,15)</f>
        <v>4</v>
      </c>
      <c r="D162" s="99"/>
      <c r="E162" s="99"/>
      <c r="F162" s="100"/>
      <c r="G162" s="101"/>
      <c r="H162" s="102"/>
      <c r="I162" s="99"/>
      <c r="J162" s="99"/>
      <c r="K162" s="99"/>
      <c r="L162" s="101"/>
      <c r="M162" s="157"/>
      <c r="N162" s="176"/>
      <c r="O162" s="94"/>
      <c r="P162" s="72" t="s">
        <v>140</v>
      </c>
      <c r="Q162" s="73">
        <f>VLOOKUP($S152,'Tischplan_16er_1.-5.'!$4:$100,14)</f>
        <v>14</v>
      </c>
      <c r="R162" s="73">
        <f>VLOOKUP($S152,'Tischplan_16er_1.-5.'!$4:$100,15)</f>
        <v>4</v>
      </c>
      <c r="S162" s="99"/>
      <c r="T162" s="99"/>
      <c r="U162" s="100"/>
      <c r="V162" s="101"/>
      <c r="W162" s="102"/>
      <c r="X162" s="99"/>
      <c r="Y162" s="99"/>
      <c r="Z162" s="99"/>
      <c r="AA162" s="101"/>
      <c r="AB162" s="157"/>
    </row>
    <row r="163" spans="1:28" ht="21.75" customHeight="1" thickBot="1" x14ac:dyDescent="0.25">
      <c r="A163" s="103" t="s">
        <v>107</v>
      </c>
      <c r="B163" s="109"/>
      <c r="C163" s="109"/>
      <c r="D163" s="90"/>
      <c r="E163" s="90"/>
      <c r="F163" s="91"/>
      <c r="G163" s="92"/>
      <c r="H163" s="87"/>
      <c r="I163" s="90"/>
      <c r="J163" s="90"/>
      <c r="K163" s="90"/>
      <c r="L163" s="92"/>
      <c r="O163" s="86"/>
      <c r="P163" s="103" t="s">
        <v>107</v>
      </c>
      <c r="Q163" s="109"/>
      <c r="R163" s="109"/>
      <c r="S163" s="90"/>
      <c r="T163" s="90"/>
      <c r="U163" s="91"/>
      <c r="V163" s="92"/>
      <c r="W163" s="87"/>
      <c r="X163" s="90"/>
      <c r="Y163" s="90"/>
      <c r="Z163" s="90"/>
      <c r="AA163" s="92"/>
    </row>
    <row r="164" spans="1:28" ht="21.75" customHeight="1" thickBot="1" x14ac:dyDescent="0.25">
      <c r="A164" s="266" t="s">
        <v>108</v>
      </c>
      <c r="B164" s="255"/>
      <c r="C164" s="259"/>
      <c r="D164" s="90" t="s">
        <v>100</v>
      </c>
      <c r="E164" s="90"/>
      <c r="F164" s="91"/>
      <c r="G164" s="92" t="s">
        <v>100</v>
      </c>
      <c r="H164" s="87"/>
      <c r="I164" s="90"/>
      <c r="J164" s="90"/>
      <c r="K164" s="90"/>
      <c r="L164" s="92"/>
      <c r="O164" s="86"/>
      <c r="P164" s="266" t="s">
        <v>108</v>
      </c>
      <c r="Q164" s="255"/>
      <c r="R164" s="259"/>
      <c r="S164" s="90" t="s">
        <v>100</v>
      </c>
      <c r="T164" s="90"/>
      <c r="U164" s="91"/>
      <c r="V164" s="92" t="s">
        <v>100</v>
      </c>
      <c r="W164" s="87"/>
      <c r="X164" s="90"/>
      <c r="Y164" s="90"/>
      <c r="Z164" s="90"/>
      <c r="AA164" s="92"/>
    </row>
    <row r="165" spans="1:28" ht="8.25" customHeight="1" x14ac:dyDescent="0.2">
      <c r="A165" s="74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O165" s="76"/>
      <c r="P165" s="74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</row>
    <row r="166" spans="1:28" ht="8.25" customHeight="1" thickBot="1" x14ac:dyDescent="0.25">
      <c r="A166" s="177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O166" s="79"/>
      <c r="P166" s="177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</row>
    <row r="167" spans="1:28" ht="18" customHeight="1" thickBot="1" x14ac:dyDescent="0.3">
      <c r="A167" s="82" t="s">
        <v>90</v>
      </c>
      <c r="B167" s="83"/>
      <c r="C167" s="83"/>
      <c r="D167" s="84" t="str">
        <f>D152</f>
        <v>C3</v>
      </c>
      <c r="E167" s="84" t="s">
        <v>91</v>
      </c>
      <c r="F167" s="83"/>
      <c r="G167" s="254"/>
      <c r="H167" s="255"/>
      <c r="I167" s="255"/>
      <c r="J167" s="255"/>
      <c r="K167" s="255"/>
      <c r="L167" s="256"/>
      <c r="M167" s="162" t="s">
        <v>138</v>
      </c>
      <c r="O167" s="86"/>
      <c r="P167" s="82" t="s">
        <v>90</v>
      </c>
      <c r="Q167" s="83"/>
      <c r="R167" s="83"/>
      <c r="S167" s="84" t="str">
        <f>S152</f>
        <v>C4</v>
      </c>
      <c r="T167" s="84" t="s">
        <v>91</v>
      </c>
      <c r="U167" s="83"/>
      <c r="V167" s="254"/>
      <c r="W167" s="254"/>
      <c r="X167" s="254"/>
      <c r="Y167" s="254"/>
      <c r="Z167" s="254"/>
      <c r="AA167" s="257"/>
      <c r="AB167" s="162" t="s">
        <v>138</v>
      </c>
    </row>
    <row r="168" spans="1:28" ht="21.75" customHeight="1" x14ac:dyDescent="0.2">
      <c r="A168" s="70" t="s">
        <v>104</v>
      </c>
      <c r="B168" s="71">
        <f>VLOOKUP($D152,'Tischplan_16er_1.-5.'!$4:$100,18)</f>
        <v>5</v>
      </c>
      <c r="C168" s="71">
        <f>VLOOKUP($D152,'Tischplan_16er_1.-5.'!$4:$100,19)</f>
        <v>4</v>
      </c>
      <c r="D168" s="95"/>
      <c r="E168" s="95"/>
      <c r="F168" s="96"/>
      <c r="G168" s="97"/>
      <c r="H168" s="98"/>
      <c r="I168" s="95"/>
      <c r="J168" s="95"/>
      <c r="K168" s="95"/>
      <c r="L168" s="97"/>
      <c r="M168" s="157"/>
      <c r="O168" s="86"/>
      <c r="P168" s="70" t="s">
        <v>104</v>
      </c>
      <c r="Q168" s="71">
        <f>VLOOKUP($S152,'Tischplan_16er_1.-5.'!$4:$100,18)</f>
        <v>6</v>
      </c>
      <c r="R168" s="71">
        <f>VLOOKUP($S152,'Tischplan_16er_1.-5.'!$4:$100,19)</f>
        <v>4</v>
      </c>
      <c r="S168" s="95"/>
      <c r="T168" s="95"/>
      <c r="U168" s="96"/>
      <c r="V168" s="97"/>
      <c r="W168" s="98"/>
      <c r="X168" s="95"/>
      <c r="Y168" s="95"/>
      <c r="Z168" s="95"/>
      <c r="AA168" s="97"/>
      <c r="AB168" s="157"/>
    </row>
    <row r="169" spans="1:28" ht="21.75" customHeight="1" x14ac:dyDescent="0.2">
      <c r="A169" s="167" t="s">
        <v>105</v>
      </c>
      <c r="B169" s="168">
        <f>VLOOKUP($D152,'Tischplan_16er_1.-5.'!$4:$100,20)</f>
        <v>6</v>
      </c>
      <c r="C169" s="168">
        <f>VLOOKUP($D152,'Tischplan_16er_1.-5.'!$4:$100,21)</f>
        <v>3</v>
      </c>
      <c r="D169" s="169"/>
      <c r="E169" s="169"/>
      <c r="F169" s="170"/>
      <c r="G169" s="171"/>
      <c r="H169" s="172"/>
      <c r="I169" s="169"/>
      <c r="J169" s="169"/>
      <c r="K169" s="169"/>
      <c r="L169" s="171"/>
      <c r="M169" s="157"/>
      <c r="O169" s="86"/>
      <c r="P169" s="167" t="s">
        <v>105</v>
      </c>
      <c r="Q169" s="168">
        <f>VLOOKUP($S152,'Tischplan_16er_1.-5.'!$4:$100,20)</f>
        <v>5</v>
      </c>
      <c r="R169" s="168">
        <f>VLOOKUP($S152,'Tischplan_16er_1.-5.'!$4:$100,21)</f>
        <v>3</v>
      </c>
      <c r="S169" s="169"/>
      <c r="T169" s="169"/>
      <c r="U169" s="170"/>
      <c r="V169" s="171"/>
      <c r="W169" s="172"/>
      <c r="X169" s="169"/>
      <c r="Y169" s="169"/>
      <c r="Z169" s="169"/>
      <c r="AA169" s="171"/>
      <c r="AB169" s="157"/>
    </row>
    <row r="170" spans="1:28" ht="21.75" customHeight="1" thickBot="1" x14ac:dyDescent="0.25">
      <c r="A170" s="72" t="s">
        <v>141</v>
      </c>
      <c r="B170" s="73">
        <f>VLOOKUP($D152,'Tischplan_16er_1.-5.'!$4:$100,22)</f>
        <v>8</v>
      </c>
      <c r="C170" s="73">
        <f>VLOOKUP($D152,'Tischplan_16er_1.-5.'!$4:$100,23)</f>
        <v>2</v>
      </c>
      <c r="D170" s="99"/>
      <c r="E170" s="99"/>
      <c r="F170" s="100"/>
      <c r="G170" s="101"/>
      <c r="H170" s="102"/>
      <c r="I170" s="99"/>
      <c r="J170" s="99"/>
      <c r="K170" s="99"/>
      <c r="L170" s="101"/>
      <c r="M170" s="157"/>
      <c r="O170" s="86"/>
      <c r="P170" s="72" t="s">
        <v>141</v>
      </c>
      <c r="Q170" s="73">
        <f>VLOOKUP($S152,'Tischplan_16er_1.-5.'!$4:$100,22)</f>
        <v>7</v>
      </c>
      <c r="R170" s="73">
        <f>VLOOKUP($S152,'Tischplan_16er_1.-5.'!$4:$100,23)</f>
        <v>2</v>
      </c>
      <c r="S170" s="99"/>
      <c r="T170" s="99"/>
      <c r="U170" s="100"/>
      <c r="V170" s="101"/>
      <c r="W170" s="102"/>
      <c r="X170" s="99"/>
      <c r="Y170" s="99"/>
      <c r="Z170" s="99"/>
      <c r="AA170" s="101"/>
      <c r="AB170" s="157"/>
    </row>
    <row r="171" spans="1:28" ht="21.75" customHeight="1" thickBot="1" x14ac:dyDescent="0.25">
      <c r="A171" s="103" t="s">
        <v>109</v>
      </c>
      <c r="B171" s="109"/>
      <c r="C171" s="109"/>
      <c r="D171" s="90"/>
      <c r="E171" s="90"/>
      <c r="F171" s="91"/>
      <c r="G171" s="92"/>
      <c r="H171" s="87"/>
      <c r="I171" s="90"/>
      <c r="J171" s="90"/>
      <c r="K171" s="90"/>
      <c r="L171" s="92"/>
      <c r="O171" s="86"/>
      <c r="P171" s="103" t="s">
        <v>109</v>
      </c>
      <c r="Q171" s="109"/>
      <c r="R171" s="109"/>
      <c r="S171" s="90"/>
      <c r="T171" s="90"/>
      <c r="U171" s="91"/>
      <c r="V171" s="92"/>
      <c r="W171" s="87"/>
      <c r="X171" s="90"/>
      <c r="Y171" s="90"/>
      <c r="Z171" s="90"/>
      <c r="AA171" s="92"/>
    </row>
    <row r="172" spans="1:28" ht="21.75" customHeight="1" thickBot="1" x14ac:dyDescent="0.25">
      <c r="A172" s="266" t="s">
        <v>115</v>
      </c>
      <c r="B172" s="255"/>
      <c r="C172" s="259"/>
      <c r="D172" s="90" t="s">
        <v>100</v>
      </c>
      <c r="E172" s="90"/>
      <c r="F172" s="91"/>
      <c r="G172" s="92" t="s">
        <v>100</v>
      </c>
      <c r="H172" s="87"/>
      <c r="I172" s="90"/>
      <c r="J172" s="90"/>
      <c r="K172" s="90"/>
      <c r="L172" s="92"/>
      <c r="O172" s="86"/>
      <c r="P172" s="266" t="s">
        <v>115</v>
      </c>
      <c r="Q172" s="255"/>
      <c r="R172" s="259"/>
      <c r="S172" s="90" t="s">
        <v>100</v>
      </c>
      <c r="T172" s="90"/>
      <c r="U172" s="91"/>
      <c r="V172" s="92" t="s">
        <v>100</v>
      </c>
      <c r="W172" s="87"/>
      <c r="X172" s="90"/>
      <c r="Y172" s="90"/>
      <c r="Z172" s="90"/>
      <c r="AA172" s="92"/>
    </row>
    <row r="173" spans="1:28" ht="8.25" customHeight="1" thickBot="1" x14ac:dyDescent="0.25">
      <c r="A173" s="164"/>
      <c r="B173" s="173"/>
      <c r="C173" s="173"/>
      <c r="D173" s="83"/>
      <c r="E173" s="83"/>
      <c r="F173" s="83"/>
      <c r="G173" s="83"/>
      <c r="H173" s="83"/>
      <c r="I173" s="83"/>
      <c r="J173" s="83"/>
      <c r="K173" s="83"/>
      <c r="L173" s="83"/>
      <c r="P173" s="164"/>
      <c r="Q173" s="174"/>
      <c r="R173" s="174"/>
      <c r="S173" s="175"/>
      <c r="T173" s="175"/>
      <c r="U173" s="175"/>
      <c r="V173" s="175"/>
      <c r="W173" s="175"/>
      <c r="X173" s="175"/>
      <c r="Y173" s="175"/>
      <c r="Z173" s="175"/>
      <c r="AA173" s="175"/>
    </row>
    <row r="174" spans="1:28" ht="18" customHeight="1" thickBot="1" x14ac:dyDescent="0.3">
      <c r="A174" s="82" t="s">
        <v>90</v>
      </c>
      <c r="B174" s="83"/>
      <c r="C174" s="83"/>
      <c r="D174" s="84" t="str">
        <f>D152</f>
        <v>C3</v>
      </c>
      <c r="E174" s="84" t="s">
        <v>91</v>
      </c>
      <c r="F174" s="83"/>
      <c r="G174" s="254"/>
      <c r="H174" s="255"/>
      <c r="I174" s="255"/>
      <c r="J174" s="255"/>
      <c r="K174" s="255"/>
      <c r="L174" s="256"/>
      <c r="M174" s="162" t="s">
        <v>138</v>
      </c>
      <c r="N174" s="166"/>
      <c r="O174" s="86"/>
      <c r="P174" s="82" t="s">
        <v>90</v>
      </c>
      <c r="Q174" s="83"/>
      <c r="R174" s="83"/>
      <c r="S174" s="84" t="str">
        <f>S152</f>
        <v>C4</v>
      </c>
      <c r="T174" s="84" t="s">
        <v>91</v>
      </c>
      <c r="U174" s="83"/>
      <c r="V174" s="254"/>
      <c r="W174" s="254"/>
      <c r="X174" s="254"/>
      <c r="Y174" s="254"/>
      <c r="Z174" s="254"/>
      <c r="AA174" s="257"/>
      <c r="AB174" s="162" t="s">
        <v>138</v>
      </c>
    </row>
    <row r="175" spans="1:28" ht="21.75" customHeight="1" x14ac:dyDescent="0.2">
      <c r="A175" s="70" t="s">
        <v>110</v>
      </c>
      <c r="B175" s="71">
        <f>VLOOKUP($D152,'Tischplan_16er_1.-5.'!$4:$100,26)</f>
        <v>4</v>
      </c>
      <c r="C175" s="71">
        <f>VLOOKUP($D152,'Tischplan_16er_1.-5.'!$4:$100,27)</f>
        <v>3</v>
      </c>
      <c r="D175" s="95"/>
      <c r="E175" s="95"/>
      <c r="F175" s="96"/>
      <c r="G175" s="97"/>
      <c r="H175" s="98"/>
      <c r="I175" s="95"/>
      <c r="J175" s="95"/>
      <c r="K175" s="95"/>
      <c r="L175" s="97"/>
      <c r="M175" s="157"/>
      <c r="O175" s="86"/>
      <c r="P175" s="70" t="s">
        <v>110</v>
      </c>
      <c r="Q175" s="71">
        <f>VLOOKUP($S152,'Tischplan_16er_1.-5.'!$4:$100,26)</f>
        <v>3</v>
      </c>
      <c r="R175" s="71">
        <f>VLOOKUP($S152,'Tischplan_16er_1.-5.'!$4:$100,27)</f>
        <v>3</v>
      </c>
      <c r="S175" s="95"/>
      <c r="T175" s="95"/>
      <c r="U175" s="96"/>
      <c r="V175" s="97"/>
      <c r="W175" s="98"/>
      <c r="X175" s="95"/>
      <c r="Y175" s="95"/>
      <c r="Z175" s="95"/>
      <c r="AA175" s="97"/>
      <c r="AB175" s="157"/>
    </row>
    <row r="176" spans="1:28" ht="21.75" customHeight="1" x14ac:dyDescent="0.2">
      <c r="A176" s="167" t="s">
        <v>111</v>
      </c>
      <c r="B176" s="168">
        <f>VLOOKUP($D152,'Tischplan_16er_1.-5.'!$4:$100,28)</f>
        <v>1</v>
      </c>
      <c r="C176" s="168">
        <f>VLOOKUP($D152,'Tischplan_16er_1.-5.'!$4:$100,29)</f>
        <v>4</v>
      </c>
      <c r="D176" s="169"/>
      <c r="E176" s="169"/>
      <c r="F176" s="170"/>
      <c r="G176" s="171"/>
      <c r="H176" s="172"/>
      <c r="I176" s="169"/>
      <c r="J176" s="169"/>
      <c r="K176" s="169"/>
      <c r="L176" s="171"/>
      <c r="M176" s="157"/>
      <c r="O176" s="86"/>
      <c r="P176" s="167" t="s">
        <v>111</v>
      </c>
      <c r="Q176" s="168">
        <f>VLOOKUP($S152,'Tischplan_16er_1.-5.'!$4:$100,28)</f>
        <v>2</v>
      </c>
      <c r="R176" s="168">
        <f>VLOOKUP($S152,'Tischplan_16er_1.-5.'!$4:$100,29)</f>
        <v>4</v>
      </c>
      <c r="S176" s="169"/>
      <c r="T176" s="169"/>
      <c r="U176" s="170"/>
      <c r="V176" s="171"/>
      <c r="W176" s="172"/>
      <c r="X176" s="169"/>
      <c r="Y176" s="169"/>
      <c r="Z176" s="169"/>
      <c r="AA176" s="171"/>
      <c r="AB176" s="157"/>
    </row>
    <row r="177" spans="1:28" ht="21.75" customHeight="1" thickBot="1" x14ac:dyDescent="0.25">
      <c r="A177" s="72" t="s">
        <v>142</v>
      </c>
      <c r="B177" s="73">
        <f>VLOOKUP($D152,'Tischplan_16er_1.-5.'!$4:$100,30)</f>
        <v>2</v>
      </c>
      <c r="C177" s="73">
        <f>VLOOKUP($D152,'Tischplan_16er_1.-5.'!$4:$100,31)</f>
        <v>1</v>
      </c>
      <c r="D177" s="99"/>
      <c r="E177" s="99"/>
      <c r="F177" s="100"/>
      <c r="G177" s="101"/>
      <c r="H177" s="102"/>
      <c r="I177" s="99"/>
      <c r="J177" s="99"/>
      <c r="K177" s="99"/>
      <c r="L177" s="101"/>
      <c r="M177" s="157"/>
      <c r="O177" s="86"/>
      <c r="P177" s="72" t="s">
        <v>142</v>
      </c>
      <c r="Q177" s="73">
        <f>VLOOKUP($S152,'Tischplan_16er_1.-5.'!$4:$100,30)</f>
        <v>1</v>
      </c>
      <c r="R177" s="73">
        <f>VLOOKUP($S152,'Tischplan_16er_1.-5.'!$4:$100,31)</f>
        <v>1</v>
      </c>
      <c r="S177" s="99"/>
      <c r="T177" s="99"/>
      <c r="U177" s="100"/>
      <c r="V177" s="101"/>
      <c r="W177" s="102"/>
      <c r="X177" s="99"/>
      <c r="Y177" s="99"/>
      <c r="Z177" s="99"/>
      <c r="AA177" s="101"/>
      <c r="AB177" s="157"/>
    </row>
    <row r="178" spans="1:28" ht="21.75" customHeight="1" thickBot="1" x14ac:dyDescent="0.25">
      <c r="A178" s="103" t="s">
        <v>116</v>
      </c>
      <c r="B178" s="109"/>
      <c r="C178" s="109"/>
      <c r="D178" s="90"/>
      <c r="E178" s="90"/>
      <c r="F178" s="91"/>
      <c r="G178" s="92"/>
      <c r="H178" s="87"/>
      <c r="I178" s="90"/>
      <c r="J178" s="90"/>
      <c r="K178" s="90"/>
      <c r="L178" s="92"/>
      <c r="O178" s="86"/>
      <c r="P178" s="103" t="s">
        <v>116</v>
      </c>
      <c r="Q178" s="109"/>
      <c r="R178" s="109"/>
      <c r="S178" s="90"/>
      <c r="T178" s="90"/>
      <c r="U178" s="91"/>
      <c r="V178" s="92"/>
      <c r="W178" s="87"/>
      <c r="X178" s="90"/>
      <c r="Y178" s="90"/>
      <c r="Z178" s="90"/>
      <c r="AA178" s="92"/>
    </row>
    <row r="179" spans="1:28" ht="21.75" customHeight="1" thickBot="1" x14ac:dyDescent="0.25">
      <c r="A179" s="266" t="s">
        <v>143</v>
      </c>
      <c r="B179" s="255"/>
      <c r="C179" s="259"/>
      <c r="D179" s="90" t="s">
        <v>100</v>
      </c>
      <c r="E179" s="90"/>
      <c r="F179" s="91"/>
      <c r="G179" s="92" t="s">
        <v>100</v>
      </c>
      <c r="H179" s="87"/>
      <c r="I179" s="90"/>
      <c r="J179" s="90"/>
      <c r="K179" s="90"/>
      <c r="L179" s="92"/>
      <c r="O179" s="86"/>
      <c r="P179" s="266" t="s">
        <v>143</v>
      </c>
      <c r="Q179" s="255"/>
      <c r="R179" s="259"/>
      <c r="S179" s="90" t="s">
        <v>100</v>
      </c>
      <c r="T179" s="90"/>
      <c r="U179" s="91"/>
      <c r="V179" s="92" t="s">
        <v>100</v>
      </c>
      <c r="W179" s="87"/>
      <c r="X179" s="90"/>
      <c r="Y179" s="90"/>
      <c r="Z179" s="90"/>
      <c r="AA179" s="92"/>
    </row>
    <row r="180" spans="1:28" ht="21" customHeight="1" x14ac:dyDescent="0.2">
      <c r="M180" s="180"/>
      <c r="N180" s="180"/>
      <c r="O180" s="69"/>
      <c r="AB180" s="180"/>
    </row>
    <row r="181" spans="1:28" ht="24" customHeight="1" thickBot="1" x14ac:dyDescent="0.25">
      <c r="A181" s="81"/>
      <c r="B181" s="267" t="str">
        <f>$B$1</f>
        <v xml:space="preserve">  3-Serien Liga</v>
      </c>
      <c r="C181" s="267"/>
      <c r="D181" s="267"/>
      <c r="E181" s="267"/>
      <c r="F181" s="267"/>
      <c r="G181" s="267"/>
      <c r="H181" s="267"/>
      <c r="I181" s="267"/>
      <c r="J181" s="268">
        <f>$J$1</f>
        <v>2023</v>
      </c>
      <c r="K181" s="268"/>
      <c r="L181" s="268"/>
      <c r="M181" s="180" t="s">
        <v>122</v>
      </c>
      <c r="N181" s="180"/>
      <c r="O181" s="69">
        <v>2</v>
      </c>
      <c r="P181" s="81"/>
      <c r="Q181" s="267" t="str">
        <f>$B$1</f>
        <v xml:space="preserve">  3-Serien Liga</v>
      </c>
      <c r="R181" s="267"/>
      <c r="S181" s="267"/>
      <c r="T181" s="267"/>
      <c r="U181" s="267"/>
      <c r="V181" s="267"/>
      <c r="W181" s="267"/>
      <c r="X181" s="267"/>
      <c r="Y181" s="268">
        <f>$J$1</f>
        <v>2023</v>
      </c>
      <c r="Z181" s="268"/>
      <c r="AA181" s="268"/>
      <c r="AB181" s="180" t="s">
        <v>122</v>
      </c>
    </row>
    <row r="182" spans="1:28" ht="18" customHeight="1" thickBot="1" x14ac:dyDescent="0.3">
      <c r="A182" s="82" t="s">
        <v>90</v>
      </c>
      <c r="B182" s="83"/>
      <c r="C182" s="83"/>
      <c r="D182" s="84" t="str">
        <f>M181&amp;O181-1</f>
        <v>D1</v>
      </c>
      <c r="E182" s="84" t="s">
        <v>91</v>
      </c>
      <c r="F182" s="83"/>
      <c r="G182" s="254"/>
      <c r="H182" s="255"/>
      <c r="I182" s="255"/>
      <c r="J182" s="255"/>
      <c r="K182" s="255"/>
      <c r="L182" s="256"/>
      <c r="M182" s="166"/>
      <c r="N182" s="166"/>
      <c r="O182" s="86"/>
      <c r="P182" s="82" t="s">
        <v>90</v>
      </c>
      <c r="Q182" s="83"/>
      <c r="R182" s="83"/>
      <c r="S182" s="84" t="str">
        <f>M181&amp;O181</f>
        <v>D2</v>
      </c>
      <c r="T182" s="84" t="s">
        <v>91</v>
      </c>
      <c r="U182" s="83"/>
      <c r="V182" s="254"/>
      <c r="W182" s="254"/>
      <c r="X182" s="254"/>
      <c r="Y182" s="254"/>
      <c r="Z182" s="254"/>
      <c r="AA182" s="257"/>
      <c r="AB182" s="166"/>
    </row>
    <row r="183" spans="1:28" ht="18" customHeight="1" thickBot="1" x14ac:dyDescent="0.25">
      <c r="A183" s="87" t="s">
        <v>92</v>
      </c>
      <c r="B183" s="88" t="s">
        <v>93</v>
      </c>
      <c r="C183" s="88" t="s">
        <v>23</v>
      </c>
      <c r="D183" s="88" t="s">
        <v>94</v>
      </c>
      <c r="E183" s="88" t="s">
        <v>95</v>
      </c>
      <c r="F183" s="88" t="s">
        <v>96</v>
      </c>
      <c r="G183" s="89" t="s">
        <v>97</v>
      </c>
      <c r="H183" s="263" t="s">
        <v>98</v>
      </c>
      <c r="I183" s="264"/>
      <c r="J183" s="264"/>
      <c r="K183" s="264"/>
      <c r="L183" s="265"/>
      <c r="M183" s="162" t="s">
        <v>138</v>
      </c>
      <c r="N183" s="166"/>
      <c r="O183" s="86"/>
      <c r="P183" s="87" t="s">
        <v>92</v>
      </c>
      <c r="Q183" s="88" t="s">
        <v>93</v>
      </c>
      <c r="R183" s="88" t="s">
        <v>23</v>
      </c>
      <c r="S183" s="88" t="s">
        <v>94</v>
      </c>
      <c r="T183" s="88" t="s">
        <v>95</v>
      </c>
      <c r="U183" s="88" t="s">
        <v>96</v>
      </c>
      <c r="V183" s="89" t="s">
        <v>97</v>
      </c>
      <c r="W183" s="263" t="s">
        <v>98</v>
      </c>
      <c r="X183" s="264"/>
      <c r="Y183" s="264"/>
      <c r="Z183" s="264"/>
      <c r="AA183" s="265"/>
      <c r="AB183" s="162" t="s">
        <v>138</v>
      </c>
    </row>
    <row r="184" spans="1:28" ht="21.75" customHeight="1" x14ac:dyDescent="0.2">
      <c r="A184" s="70" t="s">
        <v>99</v>
      </c>
      <c r="B184" s="71">
        <f>VLOOKUP($D182,'Tischplan_16er_1.-5.'!$4:$100,2)</f>
        <v>13</v>
      </c>
      <c r="C184" s="71">
        <f>VLOOKUP($D182,'Tischplan_16er_1.-5.'!$4:$100,3)</f>
        <v>1</v>
      </c>
      <c r="D184" s="95" t="s">
        <v>100</v>
      </c>
      <c r="E184" s="95"/>
      <c r="F184" s="96"/>
      <c r="G184" s="97" t="s">
        <v>100</v>
      </c>
      <c r="H184" s="98"/>
      <c r="I184" s="95"/>
      <c r="J184" s="95"/>
      <c r="K184" s="95"/>
      <c r="L184" s="97"/>
      <c r="M184" s="157"/>
      <c r="O184" s="86"/>
      <c r="P184" s="70" t="s">
        <v>99</v>
      </c>
      <c r="Q184" s="71">
        <f>VLOOKUP($S182,'Tischplan_16er_1.-5.'!$4:$100,2)</f>
        <v>14</v>
      </c>
      <c r="R184" s="71">
        <f>VLOOKUP($S182,'Tischplan_16er_1.-5.'!$4:$100,3)</f>
        <v>1</v>
      </c>
      <c r="S184" s="95"/>
      <c r="T184" s="95"/>
      <c r="U184" s="96"/>
      <c r="V184" s="97"/>
      <c r="W184" s="98"/>
      <c r="X184" s="95"/>
      <c r="Y184" s="95"/>
      <c r="Z184" s="95"/>
      <c r="AA184" s="97"/>
      <c r="AB184" s="157"/>
    </row>
    <row r="185" spans="1:28" ht="21.75" customHeight="1" x14ac:dyDescent="0.2">
      <c r="A185" s="167" t="s">
        <v>101</v>
      </c>
      <c r="B185" s="168">
        <f>VLOOKUP($D182,'Tischplan_16er_1.-5.'!$4:$100,4)</f>
        <v>13</v>
      </c>
      <c r="C185" s="168">
        <f>VLOOKUP($D182,'Tischplan_16er_1.-5.'!$4:$100,5)</f>
        <v>2</v>
      </c>
      <c r="D185" s="169"/>
      <c r="E185" s="169"/>
      <c r="F185" s="170"/>
      <c r="G185" s="171"/>
      <c r="H185" s="172"/>
      <c r="I185" s="169"/>
      <c r="J185" s="169"/>
      <c r="K185" s="169"/>
      <c r="L185" s="171"/>
      <c r="M185" s="157"/>
      <c r="O185" s="86" t="s">
        <v>100</v>
      </c>
      <c r="P185" s="167" t="s">
        <v>101</v>
      </c>
      <c r="Q185" s="168">
        <f>VLOOKUP($S182,'Tischplan_16er_1.-5.'!$4:$100,4)</f>
        <v>14</v>
      </c>
      <c r="R185" s="168">
        <f>VLOOKUP($S182,'Tischplan_16er_1.-5.'!$4:$100,5)</f>
        <v>2</v>
      </c>
      <c r="S185" s="169"/>
      <c r="T185" s="169"/>
      <c r="U185" s="170"/>
      <c r="V185" s="171"/>
      <c r="W185" s="172"/>
      <c r="X185" s="169"/>
      <c r="Y185" s="169"/>
      <c r="Z185" s="169"/>
      <c r="AA185" s="171"/>
      <c r="AB185" s="157"/>
    </row>
    <row r="186" spans="1:28" ht="21.75" customHeight="1" thickBot="1" x14ac:dyDescent="0.25">
      <c r="A186" s="72" t="s">
        <v>139</v>
      </c>
      <c r="B186" s="73">
        <f>VLOOKUP($D182,'Tischplan_16er_1.-5.'!$4:$100,6)</f>
        <v>13</v>
      </c>
      <c r="C186" s="73">
        <f>VLOOKUP($D182,'Tischplan_16er_1.-5.'!$4:$100,7)</f>
        <v>3</v>
      </c>
      <c r="D186" s="99"/>
      <c r="E186" s="99"/>
      <c r="F186" s="100"/>
      <c r="G186" s="101"/>
      <c r="H186" s="102"/>
      <c r="I186" s="99"/>
      <c r="J186" s="99"/>
      <c r="K186" s="99"/>
      <c r="L186" s="101"/>
      <c r="M186" s="157"/>
      <c r="O186" s="86"/>
      <c r="P186" s="72" t="s">
        <v>139</v>
      </c>
      <c r="Q186" s="73">
        <f>VLOOKUP($S182,'Tischplan_16er_1.-5.'!$4:$100,6)</f>
        <v>14</v>
      </c>
      <c r="R186" s="73">
        <f>VLOOKUP($S182,'Tischplan_16er_1.-5.'!$4:$100,7)</f>
        <v>3</v>
      </c>
      <c r="S186" s="99"/>
      <c r="T186" s="99"/>
      <c r="U186" s="100"/>
      <c r="V186" s="101"/>
      <c r="W186" s="102"/>
      <c r="X186" s="99"/>
      <c r="Y186" s="99"/>
      <c r="Z186" s="99"/>
      <c r="AA186" s="101"/>
      <c r="AB186" s="157"/>
    </row>
    <row r="187" spans="1:28" ht="21.75" customHeight="1" thickBot="1" x14ac:dyDescent="0.25">
      <c r="A187" s="103" t="s">
        <v>106</v>
      </c>
      <c r="B187" s="109"/>
      <c r="C187" s="109"/>
      <c r="D187" s="90"/>
      <c r="E187" s="90"/>
      <c r="F187" s="91"/>
      <c r="G187" s="92" t="s">
        <v>100</v>
      </c>
      <c r="H187" s="87"/>
      <c r="I187" s="90"/>
      <c r="J187" s="90"/>
      <c r="K187" s="90"/>
      <c r="L187" s="92"/>
      <c r="O187" s="86"/>
      <c r="P187" s="103" t="s">
        <v>106</v>
      </c>
      <c r="Q187" s="109"/>
      <c r="R187" s="109"/>
      <c r="S187" s="90"/>
      <c r="T187" s="90"/>
      <c r="U187" s="91"/>
      <c r="V187" s="92"/>
      <c r="W187" s="87"/>
      <c r="X187" s="90"/>
      <c r="Y187" s="90"/>
      <c r="Z187" s="90"/>
      <c r="AA187" s="92"/>
    </row>
    <row r="188" spans="1:28" ht="8.25" customHeight="1" thickBot="1" x14ac:dyDescent="0.25">
      <c r="A188" s="164"/>
      <c r="B188" s="173"/>
      <c r="C188" s="173"/>
      <c r="D188" s="83"/>
      <c r="E188" s="83"/>
      <c r="F188" s="83"/>
      <c r="G188" s="83"/>
      <c r="H188" s="83"/>
      <c r="I188" s="83"/>
      <c r="J188" s="83"/>
      <c r="K188" s="83"/>
      <c r="L188" s="83"/>
      <c r="P188" s="164"/>
      <c r="Q188" s="174"/>
      <c r="R188" s="174"/>
      <c r="S188" s="175"/>
      <c r="T188" s="175"/>
      <c r="U188" s="175"/>
      <c r="V188" s="175"/>
      <c r="W188" s="175"/>
      <c r="X188" s="175"/>
      <c r="Y188" s="175"/>
      <c r="Z188" s="175"/>
      <c r="AA188" s="175"/>
    </row>
    <row r="189" spans="1:28" ht="18" customHeight="1" thickBot="1" x14ac:dyDescent="0.3">
      <c r="A189" s="82" t="s">
        <v>90</v>
      </c>
      <c r="B189" s="83"/>
      <c r="C189" s="83"/>
      <c r="D189" s="84" t="str">
        <f>D182</f>
        <v>D1</v>
      </c>
      <c r="E189" s="84" t="s">
        <v>91</v>
      </c>
      <c r="F189" s="83"/>
      <c r="G189" s="254"/>
      <c r="H189" s="255"/>
      <c r="I189" s="255"/>
      <c r="J189" s="255"/>
      <c r="K189" s="255"/>
      <c r="L189" s="256"/>
      <c r="M189" s="162" t="s">
        <v>138</v>
      </c>
      <c r="O189" s="86"/>
      <c r="P189" s="82" t="s">
        <v>90</v>
      </c>
      <c r="Q189" s="83"/>
      <c r="R189" s="83"/>
      <c r="S189" s="84" t="str">
        <f>S182</f>
        <v>D2</v>
      </c>
      <c r="T189" s="84" t="s">
        <v>91</v>
      </c>
      <c r="U189" s="83"/>
      <c r="V189" s="254"/>
      <c r="W189" s="254"/>
      <c r="X189" s="254"/>
      <c r="Y189" s="254"/>
      <c r="Z189" s="254"/>
      <c r="AA189" s="257"/>
      <c r="AB189" s="162" t="s">
        <v>138</v>
      </c>
    </row>
    <row r="190" spans="1:28" ht="21.75" customHeight="1" x14ac:dyDescent="0.2">
      <c r="A190" s="70" t="s">
        <v>102</v>
      </c>
      <c r="B190" s="71">
        <f>VLOOKUP($D182,'Tischplan_16er_1.-5.'!$4:$100,10)</f>
        <v>12</v>
      </c>
      <c r="C190" s="71">
        <f>VLOOKUP($D182,'Tischplan_16er_1.-5.'!$4:$100,11)</f>
        <v>2</v>
      </c>
      <c r="D190" s="95"/>
      <c r="E190" s="95"/>
      <c r="F190" s="96"/>
      <c r="G190" s="97" t="s">
        <v>100</v>
      </c>
      <c r="H190" s="98"/>
      <c r="I190" s="95"/>
      <c r="J190" s="95"/>
      <c r="K190" s="95"/>
      <c r="L190" s="97"/>
      <c r="M190" s="157"/>
      <c r="N190" s="176"/>
      <c r="O190" s="94"/>
      <c r="P190" s="70" t="s">
        <v>102</v>
      </c>
      <c r="Q190" s="71">
        <f>VLOOKUP($S182,'Tischplan_16er_1.-5.'!$4:$100,10)</f>
        <v>11</v>
      </c>
      <c r="R190" s="71">
        <f>VLOOKUP($S182,'Tischplan_16er_1.-5.'!$4:$100,11)</f>
        <v>2</v>
      </c>
      <c r="S190" s="95"/>
      <c r="T190" s="95"/>
      <c r="U190" s="96"/>
      <c r="V190" s="97"/>
      <c r="W190" s="98"/>
      <c r="X190" s="95"/>
      <c r="Y190" s="95"/>
      <c r="Z190" s="95"/>
      <c r="AA190" s="97"/>
      <c r="AB190" s="157"/>
    </row>
    <row r="191" spans="1:28" ht="21.75" customHeight="1" x14ac:dyDescent="0.2">
      <c r="A191" s="167" t="s">
        <v>103</v>
      </c>
      <c r="B191" s="168">
        <f>VLOOKUP($D182,'Tischplan_16er_1.-5.'!$4:$100,12)</f>
        <v>10</v>
      </c>
      <c r="C191" s="168">
        <f>VLOOKUP($D182,'Tischplan_16er_1.-5.'!$4:$100,13)</f>
        <v>1</v>
      </c>
      <c r="D191" s="169"/>
      <c r="E191" s="169"/>
      <c r="F191" s="170"/>
      <c r="G191" s="171"/>
      <c r="H191" s="172"/>
      <c r="I191" s="169"/>
      <c r="J191" s="169"/>
      <c r="K191" s="169"/>
      <c r="L191" s="171"/>
      <c r="M191" s="157"/>
      <c r="N191" s="176"/>
      <c r="O191" s="94"/>
      <c r="P191" s="167" t="s">
        <v>103</v>
      </c>
      <c r="Q191" s="168">
        <f>VLOOKUP($S182,'Tischplan_16er_1.-5.'!$4:$100,12)</f>
        <v>9</v>
      </c>
      <c r="R191" s="168">
        <f>VLOOKUP($S182,'Tischplan_16er_1.-5.'!$4:$100,13)</f>
        <v>1</v>
      </c>
      <c r="S191" s="169"/>
      <c r="T191" s="169"/>
      <c r="U191" s="170"/>
      <c r="V191" s="171"/>
      <c r="W191" s="172"/>
      <c r="X191" s="169"/>
      <c r="Y191" s="169"/>
      <c r="Z191" s="169"/>
      <c r="AA191" s="171"/>
      <c r="AB191" s="157"/>
    </row>
    <row r="192" spans="1:28" ht="21.75" customHeight="1" thickBot="1" x14ac:dyDescent="0.25">
      <c r="A192" s="72" t="s">
        <v>140</v>
      </c>
      <c r="B192" s="73">
        <f>VLOOKUP($D182,'Tischplan_16er_1.-5.'!$4:$100,14)</f>
        <v>11</v>
      </c>
      <c r="C192" s="73">
        <f>VLOOKUP($D182,'Tischplan_16er_1.-5.'!$4:$100,15)</f>
        <v>4</v>
      </c>
      <c r="D192" s="99"/>
      <c r="E192" s="99"/>
      <c r="F192" s="100"/>
      <c r="G192" s="101"/>
      <c r="H192" s="102"/>
      <c r="I192" s="99"/>
      <c r="J192" s="99"/>
      <c r="K192" s="99"/>
      <c r="L192" s="101"/>
      <c r="M192" s="157"/>
      <c r="N192" s="176"/>
      <c r="O192" s="94"/>
      <c r="P192" s="72" t="s">
        <v>140</v>
      </c>
      <c r="Q192" s="73">
        <f>VLOOKUP($S182,'Tischplan_16er_1.-5.'!$4:$100,14)</f>
        <v>12</v>
      </c>
      <c r="R192" s="73">
        <f>VLOOKUP($S182,'Tischplan_16er_1.-5.'!$4:$100,15)</f>
        <v>4</v>
      </c>
      <c r="S192" s="99"/>
      <c r="T192" s="99"/>
      <c r="U192" s="100"/>
      <c r="V192" s="101"/>
      <c r="W192" s="102"/>
      <c r="X192" s="99"/>
      <c r="Y192" s="99"/>
      <c r="Z192" s="99"/>
      <c r="AA192" s="101"/>
      <c r="AB192" s="157"/>
    </row>
    <row r="193" spans="1:28" ht="21.75" customHeight="1" thickBot="1" x14ac:dyDescent="0.25">
      <c r="A193" s="103" t="s">
        <v>107</v>
      </c>
      <c r="B193" s="109"/>
      <c r="C193" s="109"/>
      <c r="D193" s="90"/>
      <c r="E193" s="90"/>
      <c r="F193" s="91"/>
      <c r="G193" s="92"/>
      <c r="H193" s="87"/>
      <c r="I193" s="90"/>
      <c r="J193" s="90"/>
      <c r="K193" s="90"/>
      <c r="L193" s="92"/>
      <c r="O193" s="86"/>
      <c r="P193" s="103" t="s">
        <v>107</v>
      </c>
      <c r="Q193" s="109"/>
      <c r="R193" s="109"/>
      <c r="S193" s="90"/>
      <c r="T193" s="90"/>
      <c r="U193" s="91"/>
      <c r="V193" s="92"/>
      <c r="W193" s="87"/>
      <c r="X193" s="90"/>
      <c r="Y193" s="90"/>
      <c r="Z193" s="90"/>
      <c r="AA193" s="92"/>
    </row>
    <row r="194" spans="1:28" ht="21.75" customHeight="1" thickBot="1" x14ac:dyDescent="0.25">
      <c r="A194" s="266" t="s">
        <v>108</v>
      </c>
      <c r="B194" s="255"/>
      <c r="C194" s="259"/>
      <c r="D194" s="90" t="s">
        <v>100</v>
      </c>
      <c r="E194" s="90"/>
      <c r="F194" s="91"/>
      <c r="G194" s="92" t="s">
        <v>100</v>
      </c>
      <c r="H194" s="87"/>
      <c r="I194" s="90"/>
      <c r="J194" s="90"/>
      <c r="K194" s="90"/>
      <c r="L194" s="92"/>
      <c r="O194" s="86"/>
      <c r="P194" s="266" t="s">
        <v>108</v>
      </c>
      <c r="Q194" s="255"/>
      <c r="R194" s="259"/>
      <c r="S194" s="90" t="s">
        <v>100</v>
      </c>
      <c r="T194" s="90"/>
      <c r="U194" s="91"/>
      <c r="V194" s="92" t="s">
        <v>100</v>
      </c>
      <c r="W194" s="87"/>
      <c r="X194" s="90"/>
      <c r="Y194" s="90"/>
      <c r="Z194" s="90"/>
      <c r="AA194" s="92"/>
    </row>
    <row r="195" spans="1:28" ht="8.25" customHeight="1" x14ac:dyDescent="0.2">
      <c r="A195" s="74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O195" s="76"/>
      <c r="P195" s="74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</row>
    <row r="196" spans="1:28" ht="8.25" customHeight="1" thickBot="1" x14ac:dyDescent="0.25">
      <c r="A196" s="177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O196" s="79"/>
      <c r="P196" s="177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</row>
    <row r="197" spans="1:28" ht="18" customHeight="1" thickBot="1" x14ac:dyDescent="0.3">
      <c r="A197" s="82" t="s">
        <v>90</v>
      </c>
      <c r="B197" s="83"/>
      <c r="C197" s="83"/>
      <c r="D197" s="84" t="str">
        <f>D182</f>
        <v>D1</v>
      </c>
      <c r="E197" s="84" t="s">
        <v>91</v>
      </c>
      <c r="F197" s="83"/>
      <c r="G197" s="254"/>
      <c r="H197" s="255"/>
      <c r="I197" s="255"/>
      <c r="J197" s="255"/>
      <c r="K197" s="255"/>
      <c r="L197" s="256"/>
      <c r="M197" s="162" t="s">
        <v>138</v>
      </c>
      <c r="O197" s="86"/>
      <c r="P197" s="82" t="s">
        <v>90</v>
      </c>
      <c r="Q197" s="83"/>
      <c r="R197" s="83"/>
      <c r="S197" s="84" t="str">
        <f>S182</f>
        <v>D2</v>
      </c>
      <c r="T197" s="84" t="s">
        <v>91</v>
      </c>
      <c r="U197" s="83"/>
      <c r="V197" s="254"/>
      <c r="W197" s="254"/>
      <c r="X197" s="254"/>
      <c r="Y197" s="254"/>
      <c r="Z197" s="254"/>
      <c r="AA197" s="257"/>
      <c r="AB197" s="162" t="s">
        <v>138</v>
      </c>
    </row>
    <row r="198" spans="1:28" ht="21.75" customHeight="1" x14ac:dyDescent="0.2">
      <c r="A198" s="70" t="s">
        <v>104</v>
      </c>
      <c r="B198" s="71">
        <f>VLOOKUP($D182,'Tischplan_16er_1.-5.'!$4:$100,18)</f>
        <v>3</v>
      </c>
      <c r="C198" s="71">
        <f>VLOOKUP($D182,'Tischplan_16er_1.-5.'!$4:$100,19)</f>
        <v>4</v>
      </c>
      <c r="D198" s="95"/>
      <c r="E198" s="95"/>
      <c r="F198" s="96"/>
      <c r="G198" s="97"/>
      <c r="H198" s="98"/>
      <c r="I198" s="95"/>
      <c r="J198" s="95"/>
      <c r="K198" s="95"/>
      <c r="L198" s="97"/>
      <c r="M198" s="157"/>
      <c r="O198" s="86"/>
      <c r="P198" s="70" t="s">
        <v>104</v>
      </c>
      <c r="Q198" s="71">
        <f>VLOOKUP($S182,'Tischplan_16er_1.-5.'!$4:$100,18)</f>
        <v>4</v>
      </c>
      <c r="R198" s="71">
        <f>VLOOKUP($S182,'Tischplan_16er_1.-5.'!$4:$100,19)</f>
        <v>4</v>
      </c>
      <c r="S198" s="95"/>
      <c r="T198" s="95"/>
      <c r="U198" s="96"/>
      <c r="V198" s="97"/>
      <c r="W198" s="98"/>
      <c r="X198" s="95"/>
      <c r="Y198" s="95"/>
      <c r="Z198" s="95"/>
      <c r="AA198" s="97"/>
      <c r="AB198" s="157"/>
    </row>
    <row r="199" spans="1:28" ht="21.75" customHeight="1" x14ac:dyDescent="0.2">
      <c r="A199" s="167" t="s">
        <v>105</v>
      </c>
      <c r="B199" s="168">
        <f>VLOOKUP($D182,'Tischplan_16er_1.-5.'!$4:$100,20)</f>
        <v>4</v>
      </c>
      <c r="C199" s="168">
        <f>VLOOKUP($D182,'Tischplan_16er_1.-5.'!$4:$100,21)</f>
        <v>3</v>
      </c>
      <c r="D199" s="169"/>
      <c r="E199" s="169"/>
      <c r="F199" s="170"/>
      <c r="G199" s="171"/>
      <c r="H199" s="172"/>
      <c r="I199" s="169"/>
      <c r="J199" s="169"/>
      <c r="K199" s="169"/>
      <c r="L199" s="171"/>
      <c r="M199" s="157"/>
      <c r="O199" s="86"/>
      <c r="P199" s="167" t="s">
        <v>105</v>
      </c>
      <c r="Q199" s="168">
        <f>VLOOKUP($S182,'Tischplan_16er_1.-5.'!$4:$100,20)</f>
        <v>3</v>
      </c>
      <c r="R199" s="168">
        <f>VLOOKUP($S182,'Tischplan_16er_1.-5.'!$4:$100,21)</f>
        <v>3</v>
      </c>
      <c r="S199" s="169"/>
      <c r="T199" s="169"/>
      <c r="U199" s="170"/>
      <c r="V199" s="171"/>
      <c r="W199" s="172"/>
      <c r="X199" s="169"/>
      <c r="Y199" s="169"/>
      <c r="Z199" s="169"/>
      <c r="AA199" s="171"/>
      <c r="AB199" s="157"/>
    </row>
    <row r="200" spans="1:28" ht="21.75" customHeight="1" thickBot="1" x14ac:dyDescent="0.25">
      <c r="A200" s="72" t="s">
        <v>141</v>
      </c>
      <c r="B200" s="73">
        <f>VLOOKUP($D182,'Tischplan_16er_1.-5.'!$4:$100,22)</f>
        <v>2</v>
      </c>
      <c r="C200" s="73">
        <f>VLOOKUP($D182,'Tischplan_16er_1.-5.'!$4:$100,23)</f>
        <v>2</v>
      </c>
      <c r="D200" s="99"/>
      <c r="E200" s="99"/>
      <c r="F200" s="100"/>
      <c r="G200" s="101"/>
      <c r="H200" s="102"/>
      <c r="I200" s="99"/>
      <c r="J200" s="99"/>
      <c r="K200" s="99"/>
      <c r="L200" s="101"/>
      <c r="M200" s="157"/>
      <c r="O200" s="86"/>
      <c r="P200" s="72" t="s">
        <v>141</v>
      </c>
      <c r="Q200" s="73">
        <f>VLOOKUP($S182,'Tischplan_16er_1.-5.'!$4:$100,22)</f>
        <v>1</v>
      </c>
      <c r="R200" s="73">
        <f>VLOOKUP($S182,'Tischplan_16er_1.-5.'!$4:$100,23)</f>
        <v>2</v>
      </c>
      <c r="S200" s="99"/>
      <c r="T200" s="99"/>
      <c r="U200" s="100"/>
      <c r="V200" s="101"/>
      <c r="W200" s="102"/>
      <c r="X200" s="99"/>
      <c r="Y200" s="99"/>
      <c r="Z200" s="99"/>
      <c r="AA200" s="101"/>
      <c r="AB200" s="157"/>
    </row>
    <row r="201" spans="1:28" ht="21.75" customHeight="1" thickBot="1" x14ac:dyDescent="0.25">
      <c r="A201" s="103" t="s">
        <v>109</v>
      </c>
      <c r="B201" s="109"/>
      <c r="C201" s="109"/>
      <c r="D201" s="90"/>
      <c r="E201" s="90"/>
      <c r="F201" s="91"/>
      <c r="G201" s="92"/>
      <c r="H201" s="87"/>
      <c r="I201" s="90"/>
      <c r="J201" s="90"/>
      <c r="K201" s="90"/>
      <c r="L201" s="92"/>
      <c r="O201" s="86"/>
      <c r="P201" s="103" t="s">
        <v>109</v>
      </c>
      <c r="Q201" s="109"/>
      <c r="R201" s="109"/>
      <c r="S201" s="90"/>
      <c r="T201" s="90"/>
      <c r="U201" s="91"/>
      <c r="V201" s="92"/>
      <c r="W201" s="87"/>
      <c r="X201" s="90"/>
      <c r="Y201" s="90"/>
      <c r="Z201" s="90"/>
      <c r="AA201" s="92"/>
    </row>
    <row r="202" spans="1:28" ht="21.75" customHeight="1" thickBot="1" x14ac:dyDescent="0.25">
      <c r="A202" s="266" t="s">
        <v>115</v>
      </c>
      <c r="B202" s="255"/>
      <c r="C202" s="259"/>
      <c r="D202" s="90" t="s">
        <v>100</v>
      </c>
      <c r="E202" s="90"/>
      <c r="F202" s="91"/>
      <c r="G202" s="92" t="s">
        <v>100</v>
      </c>
      <c r="H202" s="87"/>
      <c r="I202" s="90"/>
      <c r="J202" s="90"/>
      <c r="K202" s="90"/>
      <c r="L202" s="92"/>
      <c r="O202" s="86"/>
      <c r="P202" s="266" t="s">
        <v>115</v>
      </c>
      <c r="Q202" s="255"/>
      <c r="R202" s="259"/>
      <c r="S202" s="90" t="s">
        <v>100</v>
      </c>
      <c r="T202" s="90"/>
      <c r="U202" s="91"/>
      <c r="V202" s="92" t="s">
        <v>100</v>
      </c>
      <c r="W202" s="87"/>
      <c r="X202" s="90"/>
      <c r="Y202" s="90"/>
      <c r="Z202" s="90"/>
      <c r="AA202" s="92"/>
    </row>
    <row r="203" spans="1:28" ht="8.25" customHeight="1" thickBot="1" x14ac:dyDescent="0.25">
      <c r="A203" s="164"/>
      <c r="B203" s="173"/>
      <c r="C203" s="173"/>
      <c r="D203" s="83"/>
      <c r="E203" s="83"/>
      <c r="F203" s="83"/>
      <c r="G203" s="83"/>
      <c r="H203" s="83"/>
      <c r="I203" s="83"/>
      <c r="J203" s="83"/>
      <c r="K203" s="83"/>
      <c r="L203" s="83"/>
      <c r="P203" s="164"/>
      <c r="Q203" s="174"/>
      <c r="R203" s="174"/>
      <c r="S203" s="175"/>
      <c r="T203" s="175"/>
      <c r="U203" s="175"/>
      <c r="V203" s="175"/>
      <c r="W203" s="175"/>
      <c r="X203" s="175"/>
      <c r="Y203" s="175"/>
      <c r="Z203" s="175"/>
      <c r="AA203" s="175"/>
    </row>
    <row r="204" spans="1:28" ht="18" customHeight="1" thickBot="1" x14ac:dyDescent="0.3">
      <c r="A204" s="82" t="s">
        <v>90</v>
      </c>
      <c r="B204" s="83"/>
      <c r="C204" s="83"/>
      <c r="D204" s="84" t="str">
        <f>D182</f>
        <v>D1</v>
      </c>
      <c r="E204" s="84" t="s">
        <v>91</v>
      </c>
      <c r="F204" s="83"/>
      <c r="G204" s="254"/>
      <c r="H204" s="255"/>
      <c r="I204" s="255"/>
      <c r="J204" s="255"/>
      <c r="K204" s="255"/>
      <c r="L204" s="256"/>
      <c r="M204" s="162" t="s">
        <v>138</v>
      </c>
      <c r="N204" s="166"/>
      <c r="O204" s="86"/>
      <c r="P204" s="82" t="s">
        <v>90</v>
      </c>
      <c r="Q204" s="83"/>
      <c r="R204" s="83"/>
      <c r="S204" s="84" t="str">
        <f>S182</f>
        <v>D2</v>
      </c>
      <c r="T204" s="84" t="s">
        <v>91</v>
      </c>
      <c r="U204" s="83"/>
      <c r="V204" s="254"/>
      <c r="W204" s="254"/>
      <c r="X204" s="254"/>
      <c r="Y204" s="254"/>
      <c r="Z204" s="254"/>
      <c r="AA204" s="257"/>
      <c r="AB204" s="162" t="s">
        <v>138</v>
      </c>
    </row>
    <row r="205" spans="1:28" ht="21.75" customHeight="1" x14ac:dyDescent="0.2">
      <c r="A205" s="70" t="s">
        <v>110</v>
      </c>
      <c r="B205" s="71">
        <f>VLOOKUP($D182,'Tischplan_16er_1.-5.'!$4:$100,26)</f>
        <v>6</v>
      </c>
      <c r="C205" s="71">
        <f>VLOOKUP($D182,'Tischplan_16er_1.-5.'!$4:$100,27)</f>
        <v>3</v>
      </c>
      <c r="D205" s="95"/>
      <c r="E205" s="95"/>
      <c r="F205" s="96"/>
      <c r="G205" s="97"/>
      <c r="H205" s="98"/>
      <c r="I205" s="95"/>
      <c r="J205" s="95"/>
      <c r="K205" s="95"/>
      <c r="L205" s="97"/>
      <c r="M205" s="157"/>
      <c r="O205" s="86"/>
      <c r="P205" s="70" t="s">
        <v>110</v>
      </c>
      <c r="Q205" s="71">
        <f>VLOOKUP($S182,'Tischplan_16er_1.-5.'!$4:$100,26)</f>
        <v>5</v>
      </c>
      <c r="R205" s="71">
        <f>VLOOKUP($S182,'Tischplan_16er_1.-5.'!$4:$100,27)</f>
        <v>3</v>
      </c>
      <c r="S205" s="95"/>
      <c r="T205" s="95"/>
      <c r="U205" s="96"/>
      <c r="V205" s="97"/>
      <c r="W205" s="98"/>
      <c r="X205" s="95"/>
      <c r="Y205" s="95"/>
      <c r="Z205" s="95"/>
      <c r="AA205" s="97"/>
      <c r="AB205" s="157"/>
    </row>
    <row r="206" spans="1:28" ht="21.75" customHeight="1" x14ac:dyDescent="0.2">
      <c r="A206" s="167" t="s">
        <v>111</v>
      </c>
      <c r="B206" s="168">
        <f>VLOOKUP($D182,'Tischplan_16er_1.-5.'!$4:$100,28)</f>
        <v>7</v>
      </c>
      <c r="C206" s="168">
        <f>VLOOKUP($D182,'Tischplan_16er_1.-5.'!$4:$100,29)</f>
        <v>4</v>
      </c>
      <c r="D206" s="169"/>
      <c r="E206" s="169"/>
      <c r="F206" s="170"/>
      <c r="G206" s="171"/>
      <c r="H206" s="172"/>
      <c r="I206" s="169"/>
      <c r="J206" s="169"/>
      <c r="K206" s="169"/>
      <c r="L206" s="171"/>
      <c r="M206" s="157"/>
      <c r="O206" s="86"/>
      <c r="P206" s="167" t="s">
        <v>111</v>
      </c>
      <c r="Q206" s="168">
        <f>VLOOKUP($S182,'Tischplan_16er_1.-5.'!$4:$100,28)</f>
        <v>8</v>
      </c>
      <c r="R206" s="168">
        <f>VLOOKUP($S182,'Tischplan_16er_1.-5.'!$4:$100,29)</f>
        <v>4</v>
      </c>
      <c r="S206" s="169"/>
      <c r="T206" s="169"/>
      <c r="U206" s="170"/>
      <c r="V206" s="171"/>
      <c r="W206" s="172"/>
      <c r="X206" s="169"/>
      <c r="Y206" s="169"/>
      <c r="Z206" s="169"/>
      <c r="AA206" s="171"/>
      <c r="AB206" s="157"/>
    </row>
    <row r="207" spans="1:28" ht="21.75" customHeight="1" thickBot="1" x14ac:dyDescent="0.25">
      <c r="A207" s="72" t="s">
        <v>142</v>
      </c>
      <c r="B207" s="73">
        <f>VLOOKUP($D182,'Tischplan_16er_1.-5.'!$4:$100,30)</f>
        <v>8</v>
      </c>
      <c r="C207" s="73">
        <f>VLOOKUP($D182,'Tischplan_16er_1.-5.'!$4:$100,31)</f>
        <v>1</v>
      </c>
      <c r="D207" s="99"/>
      <c r="E207" s="99"/>
      <c r="F207" s="100"/>
      <c r="G207" s="101"/>
      <c r="H207" s="102"/>
      <c r="I207" s="99"/>
      <c r="J207" s="99"/>
      <c r="K207" s="99"/>
      <c r="L207" s="101"/>
      <c r="M207" s="157"/>
      <c r="O207" s="86"/>
      <c r="P207" s="72" t="s">
        <v>142</v>
      </c>
      <c r="Q207" s="73">
        <f>VLOOKUP($S182,'Tischplan_16er_1.-5.'!$4:$100,30)</f>
        <v>7</v>
      </c>
      <c r="R207" s="73">
        <f>VLOOKUP($S182,'Tischplan_16er_1.-5.'!$4:$100,31)</f>
        <v>1</v>
      </c>
      <c r="S207" s="99"/>
      <c r="T207" s="99"/>
      <c r="U207" s="100"/>
      <c r="V207" s="101"/>
      <c r="W207" s="102"/>
      <c r="X207" s="99"/>
      <c r="Y207" s="99"/>
      <c r="Z207" s="99"/>
      <c r="AA207" s="101"/>
      <c r="AB207" s="157"/>
    </row>
    <row r="208" spans="1:28" ht="21.75" customHeight="1" thickBot="1" x14ac:dyDescent="0.25">
      <c r="A208" s="103" t="s">
        <v>116</v>
      </c>
      <c r="B208" s="109"/>
      <c r="C208" s="109"/>
      <c r="D208" s="90"/>
      <c r="E208" s="90"/>
      <c r="F208" s="91"/>
      <c r="G208" s="92"/>
      <c r="H208" s="87"/>
      <c r="I208" s="90"/>
      <c r="J208" s="90"/>
      <c r="K208" s="90"/>
      <c r="L208" s="92"/>
      <c r="O208" s="86"/>
      <c r="P208" s="103" t="s">
        <v>116</v>
      </c>
      <c r="Q208" s="109"/>
      <c r="R208" s="109"/>
      <c r="S208" s="90"/>
      <c r="T208" s="90"/>
      <c r="U208" s="91"/>
      <c r="V208" s="92"/>
      <c r="W208" s="87"/>
      <c r="X208" s="90"/>
      <c r="Y208" s="90"/>
      <c r="Z208" s="90"/>
      <c r="AA208" s="92"/>
    </row>
    <row r="209" spans="1:28" ht="21.75" customHeight="1" thickBot="1" x14ac:dyDescent="0.25">
      <c r="A209" s="266" t="s">
        <v>143</v>
      </c>
      <c r="B209" s="255"/>
      <c r="C209" s="259"/>
      <c r="D209" s="90" t="s">
        <v>100</v>
      </c>
      <c r="E209" s="90"/>
      <c r="F209" s="91"/>
      <c r="G209" s="92" t="s">
        <v>100</v>
      </c>
      <c r="H209" s="87"/>
      <c r="I209" s="90"/>
      <c r="J209" s="90"/>
      <c r="K209" s="90"/>
      <c r="L209" s="92"/>
      <c r="O209" s="86"/>
      <c r="P209" s="266" t="s">
        <v>143</v>
      </c>
      <c r="Q209" s="255"/>
      <c r="R209" s="259"/>
      <c r="S209" s="90" t="s">
        <v>100</v>
      </c>
      <c r="T209" s="90"/>
      <c r="U209" s="91"/>
      <c r="V209" s="92" t="s">
        <v>100</v>
      </c>
      <c r="W209" s="87"/>
      <c r="X209" s="90"/>
      <c r="Y209" s="90"/>
      <c r="Z209" s="90"/>
      <c r="AA209" s="92"/>
    </row>
    <row r="210" spans="1:28" ht="21" customHeight="1" x14ac:dyDescent="0.2">
      <c r="M210" s="180"/>
      <c r="N210" s="180"/>
      <c r="O210" s="69"/>
      <c r="AB210" s="180"/>
    </row>
    <row r="211" spans="1:28" ht="24" customHeight="1" thickBot="1" x14ac:dyDescent="0.25">
      <c r="A211" s="81"/>
      <c r="B211" s="267" t="str">
        <f>$B$1</f>
        <v xml:space="preserve">  3-Serien Liga</v>
      </c>
      <c r="C211" s="267"/>
      <c r="D211" s="267"/>
      <c r="E211" s="267"/>
      <c r="F211" s="267"/>
      <c r="G211" s="267"/>
      <c r="H211" s="267"/>
      <c r="I211" s="267"/>
      <c r="J211" s="268">
        <f>$J$1</f>
        <v>2023</v>
      </c>
      <c r="K211" s="268"/>
      <c r="L211" s="268"/>
      <c r="M211" s="180" t="str">
        <f>M181</f>
        <v>D</v>
      </c>
      <c r="N211" s="180"/>
      <c r="O211" s="69">
        <f>O181+2</f>
        <v>4</v>
      </c>
      <c r="P211" s="81"/>
      <c r="Q211" s="267" t="str">
        <f>$B$1</f>
        <v xml:space="preserve">  3-Serien Liga</v>
      </c>
      <c r="R211" s="267"/>
      <c r="S211" s="267"/>
      <c r="T211" s="267"/>
      <c r="U211" s="267"/>
      <c r="V211" s="267"/>
      <c r="W211" s="267"/>
      <c r="X211" s="267"/>
      <c r="Y211" s="268">
        <f>$J$1</f>
        <v>2023</v>
      </c>
      <c r="Z211" s="268"/>
      <c r="AA211" s="268"/>
      <c r="AB211" s="180" t="str">
        <f>AB181</f>
        <v>D</v>
      </c>
    </row>
    <row r="212" spans="1:28" ht="18" customHeight="1" thickBot="1" x14ac:dyDescent="0.3">
      <c r="A212" s="82" t="s">
        <v>90</v>
      </c>
      <c r="B212" s="83"/>
      <c r="C212" s="83"/>
      <c r="D212" s="84" t="str">
        <f>M211&amp;O211-1</f>
        <v>D3</v>
      </c>
      <c r="E212" s="84" t="s">
        <v>91</v>
      </c>
      <c r="F212" s="83"/>
      <c r="G212" s="254"/>
      <c r="H212" s="255"/>
      <c r="I212" s="255"/>
      <c r="J212" s="255"/>
      <c r="K212" s="255"/>
      <c r="L212" s="256"/>
      <c r="M212" s="166"/>
      <c r="N212" s="166"/>
      <c r="O212" s="86"/>
      <c r="P212" s="82" t="s">
        <v>90</v>
      </c>
      <c r="Q212" s="83"/>
      <c r="R212" s="83"/>
      <c r="S212" s="84" t="str">
        <f>M211&amp;O211</f>
        <v>D4</v>
      </c>
      <c r="T212" s="84" t="s">
        <v>91</v>
      </c>
      <c r="U212" s="83"/>
      <c r="V212" s="254"/>
      <c r="W212" s="254"/>
      <c r="X212" s="254"/>
      <c r="Y212" s="254"/>
      <c r="Z212" s="254"/>
      <c r="AA212" s="257"/>
      <c r="AB212" s="166"/>
    </row>
    <row r="213" spans="1:28" ht="18" customHeight="1" thickBot="1" x14ac:dyDescent="0.25">
      <c r="A213" s="87" t="s">
        <v>92</v>
      </c>
      <c r="B213" s="88" t="s">
        <v>93</v>
      </c>
      <c r="C213" s="88" t="s">
        <v>23</v>
      </c>
      <c r="D213" s="88" t="s">
        <v>94</v>
      </c>
      <c r="E213" s="88" t="s">
        <v>95</v>
      </c>
      <c r="F213" s="88" t="s">
        <v>96</v>
      </c>
      <c r="G213" s="89" t="s">
        <v>97</v>
      </c>
      <c r="H213" s="263" t="s">
        <v>98</v>
      </c>
      <c r="I213" s="264"/>
      <c r="J213" s="264"/>
      <c r="K213" s="264"/>
      <c r="L213" s="265"/>
      <c r="M213" s="162" t="s">
        <v>138</v>
      </c>
      <c r="N213" s="166"/>
      <c r="O213" s="86"/>
      <c r="P213" s="87" t="s">
        <v>92</v>
      </c>
      <c r="Q213" s="88" t="s">
        <v>93</v>
      </c>
      <c r="R213" s="88" t="s">
        <v>23</v>
      </c>
      <c r="S213" s="88" t="s">
        <v>94</v>
      </c>
      <c r="T213" s="88" t="s">
        <v>95</v>
      </c>
      <c r="U213" s="88" t="s">
        <v>96</v>
      </c>
      <c r="V213" s="89" t="s">
        <v>97</v>
      </c>
      <c r="W213" s="263" t="s">
        <v>98</v>
      </c>
      <c r="X213" s="264"/>
      <c r="Y213" s="264"/>
      <c r="Z213" s="264"/>
      <c r="AA213" s="265"/>
      <c r="AB213" s="162" t="s">
        <v>138</v>
      </c>
    </row>
    <row r="214" spans="1:28" ht="21.75" customHeight="1" x14ac:dyDescent="0.2">
      <c r="A214" s="70" t="s">
        <v>99</v>
      </c>
      <c r="B214" s="71">
        <f>VLOOKUP($D212,'Tischplan_16er_1.-5.'!$4:$100,2)</f>
        <v>15</v>
      </c>
      <c r="C214" s="71">
        <f>VLOOKUP($D212,'Tischplan_16er_1.-5.'!$4:$100,3)</f>
        <v>1</v>
      </c>
      <c r="D214" s="95" t="s">
        <v>100</v>
      </c>
      <c r="E214" s="95"/>
      <c r="F214" s="96"/>
      <c r="G214" s="97" t="s">
        <v>100</v>
      </c>
      <c r="H214" s="98"/>
      <c r="I214" s="95"/>
      <c r="J214" s="95"/>
      <c r="K214" s="95"/>
      <c r="L214" s="97"/>
      <c r="M214" s="157"/>
      <c r="O214" s="86"/>
      <c r="P214" s="70" t="s">
        <v>99</v>
      </c>
      <c r="Q214" s="71">
        <f>VLOOKUP($S212,'Tischplan_16er_1.-5.'!$4:$100,2)</f>
        <v>16</v>
      </c>
      <c r="R214" s="71">
        <f>VLOOKUP($S212,'Tischplan_16er_1.-5.'!$4:$100,3)</f>
        <v>1</v>
      </c>
      <c r="S214" s="95"/>
      <c r="T214" s="95"/>
      <c r="U214" s="96"/>
      <c r="V214" s="97"/>
      <c r="W214" s="98"/>
      <c r="X214" s="95"/>
      <c r="Y214" s="95"/>
      <c r="Z214" s="95"/>
      <c r="AA214" s="97"/>
      <c r="AB214" s="157"/>
    </row>
    <row r="215" spans="1:28" ht="21.75" customHeight="1" x14ac:dyDescent="0.2">
      <c r="A215" s="167" t="s">
        <v>101</v>
      </c>
      <c r="B215" s="168">
        <f>VLOOKUP($D212,'Tischplan_16er_1.-5.'!$4:$100,4)</f>
        <v>15</v>
      </c>
      <c r="C215" s="168">
        <f>VLOOKUP($D212,'Tischplan_16er_1.-5.'!$4:$100,5)</f>
        <v>2</v>
      </c>
      <c r="D215" s="169"/>
      <c r="E215" s="169"/>
      <c r="F215" s="170"/>
      <c r="G215" s="171"/>
      <c r="H215" s="172"/>
      <c r="I215" s="169"/>
      <c r="J215" s="169"/>
      <c r="K215" s="169"/>
      <c r="L215" s="171"/>
      <c r="M215" s="157"/>
      <c r="O215" s="86" t="s">
        <v>100</v>
      </c>
      <c r="P215" s="167" t="s">
        <v>101</v>
      </c>
      <c r="Q215" s="168">
        <f>VLOOKUP($S212,'Tischplan_16er_1.-5.'!$4:$100,4)</f>
        <v>16</v>
      </c>
      <c r="R215" s="168">
        <f>VLOOKUP($S212,'Tischplan_16er_1.-5.'!$4:$100,5)</f>
        <v>2</v>
      </c>
      <c r="S215" s="169"/>
      <c r="T215" s="169"/>
      <c r="U215" s="170"/>
      <c r="V215" s="171"/>
      <c r="W215" s="172"/>
      <c r="X215" s="169"/>
      <c r="Y215" s="169"/>
      <c r="Z215" s="169"/>
      <c r="AA215" s="171"/>
      <c r="AB215" s="157"/>
    </row>
    <row r="216" spans="1:28" ht="21.75" customHeight="1" thickBot="1" x14ac:dyDescent="0.25">
      <c r="A216" s="72" t="s">
        <v>139</v>
      </c>
      <c r="B216" s="73">
        <f>VLOOKUP($D212,'Tischplan_16er_1.-5.'!$4:$100,6)</f>
        <v>15</v>
      </c>
      <c r="C216" s="73">
        <f>VLOOKUP($D212,'Tischplan_16er_1.-5.'!$4:$100,7)</f>
        <v>3</v>
      </c>
      <c r="D216" s="99"/>
      <c r="E216" s="99"/>
      <c r="F216" s="100"/>
      <c r="G216" s="101"/>
      <c r="H216" s="102"/>
      <c r="I216" s="99"/>
      <c r="J216" s="99"/>
      <c r="K216" s="99"/>
      <c r="L216" s="101"/>
      <c r="M216" s="157"/>
      <c r="O216" s="86"/>
      <c r="P216" s="72" t="s">
        <v>139</v>
      </c>
      <c r="Q216" s="73">
        <f>VLOOKUP($S212,'Tischplan_16er_1.-5.'!$4:$100,6)</f>
        <v>16</v>
      </c>
      <c r="R216" s="73">
        <f>VLOOKUP($S212,'Tischplan_16er_1.-5.'!$4:$100,7)</f>
        <v>3</v>
      </c>
      <c r="S216" s="99"/>
      <c r="T216" s="99"/>
      <c r="U216" s="100"/>
      <c r="V216" s="101"/>
      <c r="W216" s="102"/>
      <c r="X216" s="99"/>
      <c r="Y216" s="99"/>
      <c r="Z216" s="99"/>
      <c r="AA216" s="101"/>
      <c r="AB216" s="157"/>
    </row>
    <row r="217" spans="1:28" ht="21.75" customHeight="1" thickBot="1" x14ac:dyDescent="0.25">
      <c r="A217" s="103" t="s">
        <v>106</v>
      </c>
      <c r="B217" s="109"/>
      <c r="C217" s="109"/>
      <c r="D217" s="90"/>
      <c r="E217" s="90"/>
      <c r="F217" s="91"/>
      <c r="G217" s="92" t="s">
        <v>100</v>
      </c>
      <c r="H217" s="87"/>
      <c r="I217" s="90"/>
      <c r="J217" s="90"/>
      <c r="K217" s="90"/>
      <c r="L217" s="92"/>
      <c r="O217" s="86"/>
      <c r="P217" s="103" t="s">
        <v>106</v>
      </c>
      <c r="Q217" s="109"/>
      <c r="R217" s="109"/>
      <c r="S217" s="90"/>
      <c r="T217" s="90"/>
      <c r="U217" s="91"/>
      <c r="V217" s="92"/>
      <c r="W217" s="87"/>
      <c r="X217" s="90"/>
      <c r="Y217" s="90"/>
      <c r="Z217" s="90"/>
      <c r="AA217" s="92"/>
    </row>
    <row r="218" spans="1:28" ht="8.25" customHeight="1" thickBot="1" x14ac:dyDescent="0.25">
      <c r="A218" s="164"/>
      <c r="B218" s="173"/>
      <c r="C218" s="173"/>
      <c r="D218" s="83"/>
      <c r="E218" s="83"/>
      <c r="F218" s="83"/>
      <c r="G218" s="83"/>
      <c r="H218" s="83"/>
      <c r="I218" s="83"/>
      <c r="J218" s="83"/>
      <c r="K218" s="83"/>
      <c r="L218" s="83"/>
      <c r="P218" s="164"/>
      <c r="Q218" s="174"/>
      <c r="R218" s="174"/>
      <c r="S218" s="175"/>
      <c r="T218" s="175"/>
      <c r="U218" s="175"/>
      <c r="V218" s="175"/>
      <c r="W218" s="175"/>
      <c r="X218" s="175"/>
      <c r="Y218" s="175"/>
      <c r="Z218" s="175"/>
      <c r="AA218" s="175"/>
    </row>
    <row r="219" spans="1:28" ht="18" customHeight="1" thickBot="1" x14ac:dyDescent="0.3">
      <c r="A219" s="82" t="s">
        <v>90</v>
      </c>
      <c r="B219" s="83"/>
      <c r="C219" s="83"/>
      <c r="D219" s="84" t="str">
        <f>D212</f>
        <v>D3</v>
      </c>
      <c r="E219" s="84" t="s">
        <v>91</v>
      </c>
      <c r="F219" s="83"/>
      <c r="G219" s="254"/>
      <c r="H219" s="255"/>
      <c r="I219" s="255"/>
      <c r="J219" s="255"/>
      <c r="K219" s="255"/>
      <c r="L219" s="256"/>
      <c r="M219" s="162" t="s">
        <v>138</v>
      </c>
      <c r="O219" s="86"/>
      <c r="P219" s="82" t="s">
        <v>90</v>
      </c>
      <c r="Q219" s="83"/>
      <c r="R219" s="83"/>
      <c r="S219" s="84" t="str">
        <f>S212</f>
        <v>D4</v>
      </c>
      <c r="T219" s="84" t="s">
        <v>91</v>
      </c>
      <c r="U219" s="83"/>
      <c r="V219" s="254"/>
      <c r="W219" s="254"/>
      <c r="X219" s="254"/>
      <c r="Y219" s="254"/>
      <c r="Z219" s="254"/>
      <c r="AA219" s="257"/>
      <c r="AB219" s="162" t="s">
        <v>138</v>
      </c>
    </row>
    <row r="220" spans="1:28" ht="21.75" customHeight="1" x14ac:dyDescent="0.2">
      <c r="A220" s="70" t="s">
        <v>102</v>
      </c>
      <c r="B220" s="71">
        <f>VLOOKUP($D212,'Tischplan_16er_1.-5.'!$4:$100,10)</f>
        <v>10</v>
      </c>
      <c r="C220" s="71">
        <f>VLOOKUP($D212,'Tischplan_16er_1.-5.'!$4:$100,11)</f>
        <v>2</v>
      </c>
      <c r="D220" s="95"/>
      <c r="E220" s="95"/>
      <c r="F220" s="96"/>
      <c r="G220" s="97" t="s">
        <v>100</v>
      </c>
      <c r="H220" s="98"/>
      <c r="I220" s="95"/>
      <c r="J220" s="95"/>
      <c r="K220" s="95"/>
      <c r="L220" s="97"/>
      <c r="M220" s="157"/>
      <c r="N220" s="176"/>
      <c r="O220" s="94"/>
      <c r="P220" s="70" t="s">
        <v>102</v>
      </c>
      <c r="Q220" s="71">
        <f>VLOOKUP($S212,'Tischplan_16er_1.-5.'!$4:$100,10)</f>
        <v>9</v>
      </c>
      <c r="R220" s="71">
        <f>VLOOKUP($S212,'Tischplan_16er_1.-5.'!$4:$100,11)</f>
        <v>2</v>
      </c>
      <c r="S220" s="95"/>
      <c r="T220" s="95"/>
      <c r="U220" s="96"/>
      <c r="V220" s="97"/>
      <c r="W220" s="98"/>
      <c r="X220" s="95"/>
      <c r="Y220" s="95"/>
      <c r="Z220" s="95"/>
      <c r="AA220" s="97"/>
      <c r="AB220" s="157"/>
    </row>
    <row r="221" spans="1:28" ht="21.75" customHeight="1" x14ac:dyDescent="0.2">
      <c r="A221" s="167" t="s">
        <v>103</v>
      </c>
      <c r="B221" s="168">
        <f>VLOOKUP($D212,'Tischplan_16er_1.-5.'!$4:$100,12)</f>
        <v>12</v>
      </c>
      <c r="C221" s="168">
        <f>VLOOKUP($D212,'Tischplan_16er_1.-5.'!$4:$100,13)</f>
        <v>1</v>
      </c>
      <c r="D221" s="169"/>
      <c r="E221" s="169"/>
      <c r="F221" s="170"/>
      <c r="G221" s="171"/>
      <c r="H221" s="172"/>
      <c r="I221" s="169"/>
      <c r="J221" s="169"/>
      <c r="K221" s="169"/>
      <c r="L221" s="171"/>
      <c r="M221" s="157"/>
      <c r="N221" s="176"/>
      <c r="O221" s="94"/>
      <c r="P221" s="167" t="s">
        <v>103</v>
      </c>
      <c r="Q221" s="168">
        <f>VLOOKUP($S212,'Tischplan_16er_1.-5.'!$4:$100,12)</f>
        <v>11</v>
      </c>
      <c r="R221" s="168">
        <f>VLOOKUP($S212,'Tischplan_16er_1.-5.'!$4:$100,13)</f>
        <v>1</v>
      </c>
      <c r="S221" s="169"/>
      <c r="T221" s="169"/>
      <c r="U221" s="170"/>
      <c r="V221" s="171"/>
      <c r="W221" s="172"/>
      <c r="X221" s="169"/>
      <c r="Y221" s="169"/>
      <c r="Z221" s="169"/>
      <c r="AA221" s="171"/>
      <c r="AB221" s="157"/>
    </row>
    <row r="222" spans="1:28" ht="21.75" customHeight="1" thickBot="1" x14ac:dyDescent="0.25">
      <c r="A222" s="72" t="s">
        <v>140</v>
      </c>
      <c r="B222" s="73">
        <f>VLOOKUP($D212,'Tischplan_16er_1.-5.'!$4:$100,14)</f>
        <v>9</v>
      </c>
      <c r="C222" s="73">
        <f>VLOOKUP($D212,'Tischplan_16er_1.-5.'!$4:$100,15)</f>
        <v>4</v>
      </c>
      <c r="D222" s="99"/>
      <c r="E222" s="99"/>
      <c r="F222" s="100"/>
      <c r="G222" s="101"/>
      <c r="H222" s="102"/>
      <c r="I222" s="99"/>
      <c r="J222" s="99"/>
      <c r="K222" s="99"/>
      <c r="L222" s="101"/>
      <c r="M222" s="157"/>
      <c r="N222" s="176"/>
      <c r="O222" s="94"/>
      <c r="P222" s="72" t="s">
        <v>140</v>
      </c>
      <c r="Q222" s="73">
        <f>VLOOKUP($S212,'Tischplan_16er_1.-5.'!$4:$100,14)</f>
        <v>10</v>
      </c>
      <c r="R222" s="73">
        <f>VLOOKUP($S212,'Tischplan_16er_1.-5.'!$4:$100,15)</f>
        <v>4</v>
      </c>
      <c r="S222" s="99"/>
      <c r="T222" s="99"/>
      <c r="U222" s="100"/>
      <c r="V222" s="101"/>
      <c r="W222" s="102"/>
      <c r="X222" s="99"/>
      <c r="Y222" s="99"/>
      <c r="Z222" s="99"/>
      <c r="AA222" s="101"/>
      <c r="AB222" s="157"/>
    </row>
    <row r="223" spans="1:28" ht="21.75" customHeight="1" thickBot="1" x14ac:dyDescent="0.25">
      <c r="A223" s="103" t="s">
        <v>107</v>
      </c>
      <c r="B223" s="109"/>
      <c r="C223" s="109"/>
      <c r="D223" s="90"/>
      <c r="E223" s="90"/>
      <c r="F223" s="91"/>
      <c r="G223" s="92"/>
      <c r="H223" s="87"/>
      <c r="I223" s="90"/>
      <c r="J223" s="90"/>
      <c r="K223" s="90"/>
      <c r="L223" s="92"/>
      <c r="O223" s="86"/>
      <c r="P223" s="103" t="s">
        <v>107</v>
      </c>
      <c r="Q223" s="109"/>
      <c r="R223" s="109"/>
      <c r="S223" s="90"/>
      <c r="T223" s="90"/>
      <c r="U223" s="91"/>
      <c r="V223" s="92"/>
      <c r="W223" s="87"/>
      <c r="X223" s="90"/>
      <c r="Y223" s="90"/>
      <c r="Z223" s="90"/>
      <c r="AA223" s="92"/>
    </row>
    <row r="224" spans="1:28" ht="21.75" customHeight="1" thickBot="1" x14ac:dyDescent="0.25">
      <c r="A224" s="266" t="s">
        <v>108</v>
      </c>
      <c r="B224" s="255"/>
      <c r="C224" s="259"/>
      <c r="D224" s="90" t="s">
        <v>100</v>
      </c>
      <c r="E224" s="90"/>
      <c r="F224" s="91"/>
      <c r="G224" s="92" t="s">
        <v>100</v>
      </c>
      <c r="H224" s="87"/>
      <c r="I224" s="90"/>
      <c r="J224" s="90"/>
      <c r="K224" s="90"/>
      <c r="L224" s="92"/>
      <c r="O224" s="86"/>
      <c r="P224" s="266" t="s">
        <v>108</v>
      </c>
      <c r="Q224" s="255"/>
      <c r="R224" s="259"/>
      <c r="S224" s="90" t="s">
        <v>100</v>
      </c>
      <c r="T224" s="90"/>
      <c r="U224" s="91"/>
      <c r="V224" s="92" t="s">
        <v>100</v>
      </c>
      <c r="W224" s="87"/>
      <c r="X224" s="90"/>
      <c r="Y224" s="90"/>
      <c r="Z224" s="90"/>
      <c r="AA224" s="92"/>
    </row>
    <row r="225" spans="1:28" ht="8.25" customHeight="1" x14ac:dyDescent="0.2">
      <c r="A225" s="74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O225" s="76"/>
      <c r="P225" s="74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</row>
    <row r="226" spans="1:28" ht="8.25" customHeight="1" thickBot="1" x14ac:dyDescent="0.25">
      <c r="A226" s="177"/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O226" s="79"/>
      <c r="P226" s="177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  <c r="AA226" s="178"/>
    </row>
    <row r="227" spans="1:28" ht="18" customHeight="1" thickBot="1" x14ac:dyDescent="0.3">
      <c r="A227" s="82" t="s">
        <v>90</v>
      </c>
      <c r="B227" s="83"/>
      <c r="C227" s="83"/>
      <c r="D227" s="84" t="str">
        <f>D212</f>
        <v>D3</v>
      </c>
      <c r="E227" s="84" t="s">
        <v>91</v>
      </c>
      <c r="F227" s="83"/>
      <c r="G227" s="254"/>
      <c r="H227" s="255"/>
      <c r="I227" s="255"/>
      <c r="J227" s="255"/>
      <c r="K227" s="255"/>
      <c r="L227" s="256"/>
      <c r="M227" s="162" t="s">
        <v>138</v>
      </c>
      <c r="O227" s="86"/>
      <c r="P227" s="82" t="s">
        <v>90</v>
      </c>
      <c r="Q227" s="83"/>
      <c r="R227" s="83"/>
      <c r="S227" s="84" t="str">
        <f>S212</f>
        <v>D4</v>
      </c>
      <c r="T227" s="84" t="s">
        <v>91</v>
      </c>
      <c r="U227" s="83"/>
      <c r="V227" s="254"/>
      <c r="W227" s="254"/>
      <c r="X227" s="254"/>
      <c r="Y227" s="254"/>
      <c r="Z227" s="254"/>
      <c r="AA227" s="257"/>
      <c r="AB227" s="162" t="s">
        <v>138</v>
      </c>
    </row>
    <row r="228" spans="1:28" ht="21.75" customHeight="1" x14ac:dyDescent="0.2">
      <c r="A228" s="70" t="s">
        <v>104</v>
      </c>
      <c r="B228" s="71">
        <f>VLOOKUP($D212,'Tischplan_16er_1.-5.'!$4:$100,18)</f>
        <v>1</v>
      </c>
      <c r="C228" s="71">
        <f>VLOOKUP($D212,'Tischplan_16er_1.-5.'!$4:$100,19)</f>
        <v>4</v>
      </c>
      <c r="D228" s="95"/>
      <c r="E228" s="95"/>
      <c r="F228" s="96"/>
      <c r="G228" s="97"/>
      <c r="H228" s="98"/>
      <c r="I228" s="95"/>
      <c r="J228" s="95"/>
      <c r="K228" s="95"/>
      <c r="L228" s="97"/>
      <c r="M228" s="157"/>
      <c r="O228" s="86"/>
      <c r="P228" s="70" t="s">
        <v>104</v>
      </c>
      <c r="Q228" s="71">
        <f>VLOOKUP($S212,'Tischplan_16er_1.-5.'!$4:$100,18)</f>
        <v>2</v>
      </c>
      <c r="R228" s="71">
        <f>VLOOKUP($S212,'Tischplan_16er_1.-5.'!$4:$100,19)</f>
        <v>4</v>
      </c>
      <c r="S228" s="95"/>
      <c r="T228" s="95"/>
      <c r="U228" s="96"/>
      <c r="V228" s="97"/>
      <c r="W228" s="98"/>
      <c r="X228" s="95"/>
      <c r="Y228" s="95"/>
      <c r="Z228" s="95"/>
      <c r="AA228" s="97"/>
      <c r="AB228" s="157"/>
    </row>
    <row r="229" spans="1:28" ht="21.75" customHeight="1" x14ac:dyDescent="0.2">
      <c r="A229" s="167" t="s">
        <v>105</v>
      </c>
      <c r="B229" s="168">
        <f>VLOOKUP($D212,'Tischplan_16er_1.-5.'!$4:$100,20)</f>
        <v>2</v>
      </c>
      <c r="C229" s="168">
        <f>VLOOKUP($D212,'Tischplan_16er_1.-5.'!$4:$100,21)</f>
        <v>3</v>
      </c>
      <c r="D229" s="169"/>
      <c r="E229" s="169"/>
      <c r="F229" s="170"/>
      <c r="G229" s="171"/>
      <c r="H229" s="172"/>
      <c r="I229" s="169"/>
      <c r="J229" s="169"/>
      <c r="K229" s="169"/>
      <c r="L229" s="171"/>
      <c r="M229" s="157"/>
      <c r="O229" s="86"/>
      <c r="P229" s="167" t="s">
        <v>105</v>
      </c>
      <c r="Q229" s="168">
        <f>VLOOKUP($S212,'Tischplan_16er_1.-5.'!$4:$100,20)</f>
        <v>1</v>
      </c>
      <c r="R229" s="168">
        <f>VLOOKUP($S212,'Tischplan_16er_1.-5.'!$4:$100,21)</f>
        <v>3</v>
      </c>
      <c r="S229" s="169"/>
      <c r="T229" s="169"/>
      <c r="U229" s="170"/>
      <c r="V229" s="171"/>
      <c r="W229" s="172"/>
      <c r="X229" s="169"/>
      <c r="Y229" s="169"/>
      <c r="Z229" s="169"/>
      <c r="AA229" s="171"/>
      <c r="AB229" s="157"/>
    </row>
    <row r="230" spans="1:28" ht="21.75" customHeight="1" thickBot="1" x14ac:dyDescent="0.25">
      <c r="A230" s="72" t="s">
        <v>141</v>
      </c>
      <c r="B230" s="73">
        <f>VLOOKUP($D212,'Tischplan_16er_1.-5.'!$4:$100,22)</f>
        <v>4</v>
      </c>
      <c r="C230" s="73">
        <f>VLOOKUP($D212,'Tischplan_16er_1.-5.'!$4:$100,23)</f>
        <v>2</v>
      </c>
      <c r="D230" s="99"/>
      <c r="E230" s="99"/>
      <c r="F230" s="100"/>
      <c r="G230" s="101"/>
      <c r="H230" s="102"/>
      <c r="I230" s="99"/>
      <c r="J230" s="99"/>
      <c r="K230" s="99"/>
      <c r="L230" s="101"/>
      <c r="M230" s="157"/>
      <c r="O230" s="86"/>
      <c r="P230" s="72" t="s">
        <v>141</v>
      </c>
      <c r="Q230" s="73">
        <f>VLOOKUP($S212,'Tischplan_16er_1.-5.'!$4:$100,22)</f>
        <v>3</v>
      </c>
      <c r="R230" s="73">
        <f>VLOOKUP($S212,'Tischplan_16er_1.-5.'!$4:$100,23)</f>
        <v>2</v>
      </c>
      <c r="S230" s="99"/>
      <c r="T230" s="99"/>
      <c r="U230" s="100"/>
      <c r="V230" s="101"/>
      <c r="W230" s="102"/>
      <c r="X230" s="99"/>
      <c r="Y230" s="99"/>
      <c r="Z230" s="99"/>
      <c r="AA230" s="101"/>
      <c r="AB230" s="157"/>
    </row>
    <row r="231" spans="1:28" ht="21.75" customHeight="1" thickBot="1" x14ac:dyDescent="0.25">
      <c r="A231" s="103" t="s">
        <v>109</v>
      </c>
      <c r="B231" s="109"/>
      <c r="C231" s="109"/>
      <c r="D231" s="90"/>
      <c r="E231" s="90"/>
      <c r="F231" s="91"/>
      <c r="G231" s="92"/>
      <c r="H231" s="87"/>
      <c r="I231" s="90"/>
      <c r="J231" s="90"/>
      <c r="K231" s="90"/>
      <c r="L231" s="92"/>
      <c r="O231" s="86"/>
      <c r="P231" s="103" t="s">
        <v>109</v>
      </c>
      <c r="Q231" s="109"/>
      <c r="R231" s="109"/>
      <c r="S231" s="90"/>
      <c r="T231" s="90"/>
      <c r="U231" s="91"/>
      <c r="V231" s="92"/>
      <c r="W231" s="87"/>
      <c r="X231" s="90"/>
      <c r="Y231" s="90"/>
      <c r="Z231" s="90"/>
      <c r="AA231" s="92"/>
    </row>
    <row r="232" spans="1:28" ht="21.75" customHeight="1" thickBot="1" x14ac:dyDescent="0.25">
      <c r="A232" s="266" t="s">
        <v>115</v>
      </c>
      <c r="B232" s="255"/>
      <c r="C232" s="259"/>
      <c r="D232" s="90" t="s">
        <v>100</v>
      </c>
      <c r="E232" s="90"/>
      <c r="F232" s="91"/>
      <c r="G232" s="92" t="s">
        <v>100</v>
      </c>
      <c r="H232" s="87"/>
      <c r="I232" s="90"/>
      <c r="J232" s="90"/>
      <c r="K232" s="90"/>
      <c r="L232" s="92"/>
      <c r="O232" s="86"/>
      <c r="P232" s="266" t="s">
        <v>115</v>
      </c>
      <c r="Q232" s="255"/>
      <c r="R232" s="259"/>
      <c r="S232" s="90" t="s">
        <v>100</v>
      </c>
      <c r="T232" s="90"/>
      <c r="U232" s="91"/>
      <c r="V232" s="92" t="s">
        <v>100</v>
      </c>
      <c r="W232" s="87"/>
      <c r="X232" s="90"/>
      <c r="Y232" s="90"/>
      <c r="Z232" s="90"/>
      <c r="AA232" s="92"/>
    </row>
    <row r="233" spans="1:28" ht="8.25" customHeight="1" thickBot="1" x14ac:dyDescent="0.25">
      <c r="A233" s="164"/>
      <c r="B233" s="173"/>
      <c r="C233" s="173"/>
      <c r="D233" s="83"/>
      <c r="E233" s="83"/>
      <c r="F233" s="83"/>
      <c r="G233" s="83"/>
      <c r="H233" s="83"/>
      <c r="I233" s="83"/>
      <c r="J233" s="83"/>
      <c r="K233" s="83"/>
      <c r="L233" s="83"/>
      <c r="P233" s="164"/>
      <c r="Q233" s="174"/>
      <c r="R233" s="174"/>
      <c r="S233" s="175"/>
      <c r="T233" s="175"/>
      <c r="U233" s="175"/>
      <c r="V233" s="175"/>
      <c r="W233" s="175"/>
      <c r="X233" s="175"/>
      <c r="Y233" s="175"/>
      <c r="Z233" s="175"/>
      <c r="AA233" s="175"/>
    </row>
    <row r="234" spans="1:28" ht="18" customHeight="1" thickBot="1" x14ac:dyDescent="0.3">
      <c r="A234" s="82" t="s">
        <v>90</v>
      </c>
      <c r="B234" s="83"/>
      <c r="C234" s="83"/>
      <c r="D234" s="84" t="str">
        <f>D212</f>
        <v>D3</v>
      </c>
      <c r="E234" s="84" t="s">
        <v>91</v>
      </c>
      <c r="F234" s="83"/>
      <c r="G234" s="254"/>
      <c r="H234" s="255"/>
      <c r="I234" s="255"/>
      <c r="J234" s="255"/>
      <c r="K234" s="255"/>
      <c r="L234" s="256"/>
      <c r="M234" s="162" t="s">
        <v>138</v>
      </c>
      <c r="N234" s="166"/>
      <c r="O234" s="86"/>
      <c r="P234" s="82" t="s">
        <v>90</v>
      </c>
      <c r="Q234" s="83"/>
      <c r="R234" s="83"/>
      <c r="S234" s="84" t="str">
        <f>S212</f>
        <v>D4</v>
      </c>
      <c r="T234" s="84" t="s">
        <v>91</v>
      </c>
      <c r="U234" s="83"/>
      <c r="V234" s="254"/>
      <c r="W234" s="254"/>
      <c r="X234" s="254"/>
      <c r="Y234" s="254"/>
      <c r="Z234" s="254"/>
      <c r="AA234" s="257"/>
      <c r="AB234" s="162" t="s">
        <v>138</v>
      </c>
    </row>
    <row r="235" spans="1:28" ht="21.75" customHeight="1" x14ac:dyDescent="0.2">
      <c r="A235" s="70" t="s">
        <v>110</v>
      </c>
      <c r="B235" s="71">
        <f>VLOOKUP($D212,'Tischplan_16er_1.-5.'!$4:$100,26)</f>
        <v>8</v>
      </c>
      <c r="C235" s="71">
        <f>VLOOKUP($D212,'Tischplan_16er_1.-5.'!$4:$100,27)</f>
        <v>3</v>
      </c>
      <c r="D235" s="95"/>
      <c r="E235" s="95"/>
      <c r="F235" s="96"/>
      <c r="G235" s="97"/>
      <c r="H235" s="98"/>
      <c r="I235" s="95"/>
      <c r="J235" s="95"/>
      <c r="K235" s="95"/>
      <c r="L235" s="97"/>
      <c r="M235" s="157"/>
      <c r="O235" s="86"/>
      <c r="P235" s="70" t="s">
        <v>110</v>
      </c>
      <c r="Q235" s="71">
        <f>VLOOKUP($S212,'Tischplan_16er_1.-5.'!$4:$100,26)</f>
        <v>7</v>
      </c>
      <c r="R235" s="71">
        <f>VLOOKUP($S212,'Tischplan_16er_1.-5.'!$4:$100,27)</f>
        <v>3</v>
      </c>
      <c r="S235" s="95"/>
      <c r="T235" s="95"/>
      <c r="U235" s="96"/>
      <c r="V235" s="97"/>
      <c r="W235" s="98"/>
      <c r="X235" s="95"/>
      <c r="Y235" s="95"/>
      <c r="Z235" s="95"/>
      <c r="AA235" s="97"/>
      <c r="AB235" s="157"/>
    </row>
    <row r="236" spans="1:28" ht="21.75" customHeight="1" x14ac:dyDescent="0.2">
      <c r="A236" s="167" t="s">
        <v>111</v>
      </c>
      <c r="B236" s="168">
        <f>VLOOKUP($D212,'Tischplan_16er_1.-5.'!$4:$100,28)</f>
        <v>5</v>
      </c>
      <c r="C236" s="168">
        <f>VLOOKUP($D212,'Tischplan_16er_1.-5.'!$4:$100,29)</f>
        <v>4</v>
      </c>
      <c r="D236" s="169"/>
      <c r="E236" s="169"/>
      <c r="F236" s="170"/>
      <c r="G236" s="171"/>
      <c r="H236" s="172"/>
      <c r="I236" s="169"/>
      <c r="J236" s="169"/>
      <c r="K236" s="169"/>
      <c r="L236" s="171"/>
      <c r="M236" s="157"/>
      <c r="O236" s="86"/>
      <c r="P236" s="167" t="s">
        <v>111</v>
      </c>
      <c r="Q236" s="168">
        <f>VLOOKUP($S212,'Tischplan_16er_1.-5.'!$4:$100,28)</f>
        <v>6</v>
      </c>
      <c r="R236" s="168">
        <f>VLOOKUP($S212,'Tischplan_16er_1.-5.'!$4:$100,29)</f>
        <v>4</v>
      </c>
      <c r="S236" s="169"/>
      <c r="T236" s="169"/>
      <c r="U236" s="170"/>
      <c r="V236" s="171"/>
      <c r="W236" s="172"/>
      <c r="X236" s="169"/>
      <c r="Y236" s="169"/>
      <c r="Z236" s="169"/>
      <c r="AA236" s="171"/>
      <c r="AB236" s="157"/>
    </row>
    <row r="237" spans="1:28" ht="21.75" customHeight="1" thickBot="1" x14ac:dyDescent="0.25">
      <c r="A237" s="72" t="s">
        <v>142</v>
      </c>
      <c r="B237" s="73">
        <f>VLOOKUP($D212,'Tischplan_16er_1.-5.'!$4:$100,30)</f>
        <v>6</v>
      </c>
      <c r="C237" s="73">
        <f>VLOOKUP($D212,'Tischplan_16er_1.-5.'!$4:$100,31)</f>
        <v>1</v>
      </c>
      <c r="D237" s="99"/>
      <c r="E237" s="99"/>
      <c r="F237" s="100"/>
      <c r="G237" s="101"/>
      <c r="H237" s="102"/>
      <c r="I237" s="99"/>
      <c r="J237" s="99"/>
      <c r="K237" s="99"/>
      <c r="L237" s="101"/>
      <c r="M237" s="157"/>
      <c r="O237" s="86"/>
      <c r="P237" s="72" t="s">
        <v>142</v>
      </c>
      <c r="Q237" s="73">
        <f>VLOOKUP($S212,'Tischplan_16er_1.-5.'!$4:$100,30)</f>
        <v>5</v>
      </c>
      <c r="R237" s="73">
        <f>VLOOKUP($S212,'Tischplan_16er_1.-5.'!$4:$100,31)</f>
        <v>4</v>
      </c>
      <c r="S237" s="99"/>
      <c r="T237" s="99"/>
      <c r="U237" s="100"/>
      <c r="V237" s="101"/>
      <c r="W237" s="102"/>
      <c r="X237" s="99"/>
      <c r="Y237" s="99"/>
      <c r="Z237" s="99"/>
      <c r="AA237" s="101"/>
      <c r="AB237" s="157"/>
    </row>
    <row r="238" spans="1:28" ht="21.75" customHeight="1" thickBot="1" x14ac:dyDescent="0.25">
      <c r="A238" s="103" t="s">
        <v>116</v>
      </c>
      <c r="B238" s="109"/>
      <c r="C238" s="109"/>
      <c r="D238" s="90"/>
      <c r="E238" s="90"/>
      <c r="F238" s="91"/>
      <c r="G238" s="92"/>
      <c r="H238" s="87"/>
      <c r="I238" s="90"/>
      <c r="J238" s="90"/>
      <c r="K238" s="90"/>
      <c r="L238" s="92"/>
      <c r="O238" s="86"/>
      <c r="P238" s="103" t="s">
        <v>116</v>
      </c>
      <c r="Q238" s="109"/>
      <c r="R238" s="109"/>
      <c r="S238" s="90"/>
      <c r="T238" s="90"/>
      <c r="U238" s="91"/>
      <c r="V238" s="92"/>
      <c r="W238" s="87"/>
      <c r="X238" s="90"/>
      <c r="Y238" s="90"/>
      <c r="Z238" s="90"/>
      <c r="AA238" s="92"/>
    </row>
    <row r="239" spans="1:28" ht="21.75" customHeight="1" thickBot="1" x14ac:dyDescent="0.25">
      <c r="A239" s="266" t="s">
        <v>143</v>
      </c>
      <c r="B239" s="255"/>
      <c r="C239" s="259"/>
      <c r="D239" s="90" t="s">
        <v>100</v>
      </c>
      <c r="E239" s="90"/>
      <c r="F239" s="91"/>
      <c r="G239" s="92" t="s">
        <v>100</v>
      </c>
      <c r="H239" s="87"/>
      <c r="I239" s="90"/>
      <c r="J239" s="90"/>
      <c r="K239" s="90"/>
      <c r="L239" s="92"/>
      <c r="O239" s="86"/>
      <c r="P239" s="266" t="s">
        <v>143</v>
      </c>
      <c r="Q239" s="255"/>
      <c r="R239" s="259"/>
      <c r="S239" s="90" t="s">
        <v>100</v>
      </c>
      <c r="T239" s="90"/>
      <c r="U239" s="91"/>
      <c r="V239" s="92" t="s">
        <v>100</v>
      </c>
      <c r="W239" s="87"/>
      <c r="X239" s="90"/>
      <c r="Y239" s="90"/>
      <c r="Z239" s="90"/>
      <c r="AA239" s="92"/>
    </row>
    <row r="240" spans="1:28" ht="21" customHeight="1" x14ac:dyDescent="0.2">
      <c r="M240" s="180"/>
      <c r="N240" s="180"/>
      <c r="O240" s="69"/>
      <c r="AB240" s="180"/>
    </row>
    <row r="241" spans="1:28" ht="24" customHeight="1" thickBot="1" x14ac:dyDescent="0.25">
      <c r="A241" s="81"/>
      <c r="B241" s="267" t="str">
        <f>$B$1</f>
        <v xml:space="preserve">  3-Serien Liga</v>
      </c>
      <c r="C241" s="267"/>
      <c r="D241" s="267"/>
      <c r="E241" s="267"/>
      <c r="F241" s="267"/>
      <c r="G241" s="267"/>
      <c r="H241" s="267"/>
      <c r="I241" s="267"/>
      <c r="J241" s="268">
        <f>$J$1</f>
        <v>2023</v>
      </c>
      <c r="K241" s="268"/>
      <c r="L241" s="268"/>
      <c r="M241" s="180" t="s">
        <v>119</v>
      </c>
      <c r="N241" s="180"/>
      <c r="O241" s="69">
        <v>2</v>
      </c>
      <c r="P241" s="81"/>
      <c r="Q241" s="267" t="str">
        <f>$B$1</f>
        <v xml:space="preserve">  3-Serien Liga</v>
      </c>
      <c r="R241" s="267"/>
      <c r="S241" s="267"/>
      <c r="T241" s="267"/>
      <c r="U241" s="267"/>
      <c r="V241" s="267"/>
      <c r="W241" s="267"/>
      <c r="X241" s="267"/>
      <c r="Y241" s="268">
        <f>$J$1</f>
        <v>2023</v>
      </c>
      <c r="Z241" s="268"/>
      <c r="AA241" s="268"/>
      <c r="AB241" s="180" t="s">
        <v>119</v>
      </c>
    </row>
    <row r="242" spans="1:28" ht="18" customHeight="1" thickBot="1" x14ac:dyDescent="0.3">
      <c r="A242" s="82" t="s">
        <v>90</v>
      </c>
      <c r="B242" s="83"/>
      <c r="C242" s="83"/>
      <c r="D242" s="84" t="str">
        <f>M241&amp;O241-1</f>
        <v>E1</v>
      </c>
      <c r="E242" s="84" t="s">
        <v>91</v>
      </c>
      <c r="F242" s="83"/>
      <c r="G242" s="254"/>
      <c r="H242" s="255"/>
      <c r="I242" s="255"/>
      <c r="J242" s="255"/>
      <c r="K242" s="255"/>
      <c r="L242" s="256"/>
      <c r="M242" s="166"/>
      <c r="N242" s="166"/>
      <c r="O242" s="86"/>
      <c r="P242" s="82" t="s">
        <v>90</v>
      </c>
      <c r="Q242" s="83"/>
      <c r="R242" s="83"/>
      <c r="S242" s="84" t="str">
        <f>M241&amp;O241</f>
        <v>E2</v>
      </c>
      <c r="T242" s="84" t="s">
        <v>91</v>
      </c>
      <c r="U242" s="83"/>
      <c r="V242" s="254"/>
      <c r="W242" s="254"/>
      <c r="X242" s="254"/>
      <c r="Y242" s="254"/>
      <c r="Z242" s="254"/>
      <c r="AA242" s="257"/>
      <c r="AB242" s="166"/>
    </row>
    <row r="243" spans="1:28" ht="18" customHeight="1" thickBot="1" x14ac:dyDescent="0.25">
      <c r="A243" s="87" t="s">
        <v>92</v>
      </c>
      <c r="B243" s="88" t="s">
        <v>93</v>
      </c>
      <c r="C243" s="88" t="s">
        <v>23</v>
      </c>
      <c r="D243" s="88" t="s">
        <v>94</v>
      </c>
      <c r="E243" s="88" t="s">
        <v>95</v>
      </c>
      <c r="F243" s="88" t="s">
        <v>96</v>
      </c>
      <c r="G243" s="89" t="s">
        <v>97</v>
      </c>
      <c r="H243" s="263" t="s">
        <v>98</v>
      </c>
      <c r="I243" s="264"/>
      <c r="J243" s="264"/>
      <c r="K243" s="264"/>
      <c r="L243" s="265"/>
      <c r="M243" s="162" t="s">
        <v>138</v>
      </c>
      <c r="N243" s="166"/>
      <c r="O243" s="86"/>
      <c r="P243" s="87" t="s">
        <v>92</v>
      </c>
      <c r="Q243" s="88" t="s">
        <v>93</v>
      </c>
      <c r="R243" s="88" t="s">
        <v>23</v>
      </c>
      <c r="S243" s="88" t="s">
        <v>94</v>
      </c>
      <c r="T243" s="88" t="s">
        <v>95</v>
      </c>
      <c r="U243" s="88" t="s">
        <v>96</v>
      </c>
      <c r="V243" s="89" t="s">
        <v>97</v>
      </c>
      <c r="W243" s="263" t="s">
        <v>98</v>
      </c>
      <c r="X243" s="264"/>
      <c r="Y243" s="264"/>
      <c r="Z243" s="264"/>
      <c r="AA243" s="265"/>
      <c r="AB243" s="162" t="s">
        <v>138</v>
      </c>
    </row>
    <row r="244" spans="1:28" ht="21.75" customHeight="1" x14ac:dyDescent="0.2">
      <c r="A244" s="70" t="s">
        <v>99</v>
      </c>
      <c r="B244" s="71">
        <f>VLOOKUP($D242,'Tischplan_16er_1.-5.'!$4:$100,2)</f>
        <v>2</v>
      </c>
      <c r="C244" s="71">
        <f>VLOOKUP($D242,'Tischplan_16er_1.-5.'!$4:$100,3)</f>
        <v>3</v>
      </c>
      <c r="D244" s="95" t="s">
        <v>100</v>
      </c>
      <c r="E244" s="95"/>
      <c r="F244" s="96"/>
      <c r="G244" s="97" t="s">
        <v>100</v>
      </c>
      <c r="H244" s="98"/>
      <c r="I244" s="95"/>
      <c r="J244" s="95"/>
      <c r="K244" s="95"/>
      <c r="L244" s="97"/>
      <c r="M244" s="157"/>
      <c r="O244" s="86"/>
      <c r="P244" s="70" t="s">
        <v>99</v>
      </c>
      <c r="Q244" s="71">
        <f>VLOOKUP($S242,'Tischplan_16er_1.-5.'!$4:$100,2)</f>
        <v>1</v>
      </c>
      <c r="R244" s="71">
        <f>VLOOKUP($S242,'Tischplan_16er_1.-5.'!$4:$100,3)</f>
        <v>3</v>
      </c>
      <c r="S244" s="95"/>
      <c r="T244" s="95"/>
      <c r="U244" s="96"/>
      <c r="V244" s="97"/>
      <c r="W244" s="98"/>
      <c r="X244" s="95"/>
      <c r="Y244" s="95"/>
      <c r="Z244" s="95"/>
      <c r="AA244" s="97"/>
      <c r="AB244" s="157"/>
    </row>
    <row r="245" spans="1:28" ht="21.75" customHeight="1" x14ac:dyDescent="0.2">
      <c r="A245" s="167" t="s">
        <v>101</v>
      </c>
      <c r="B245" s="168">
        <f>VLOOKUP($D242,'Tischplan_16er_1.-5.'!$4:$100,4)</f>
        <v>3</v>
      </c>
      <c r="C245" s="168">
        <f>VLOOKUP($D242,'Tischplan_16er_1.-5.'!$4:$100,5)</f>
        <v>4</v>
      </c>
      <c r="D245" s="169"/>
      <c r="E245" s="169"/>
      <c r="F245" s="170"/>
      <c r="G245" s="171"/>
      <c r="H245" s="172"/>
      <c r="I245" s="169"/>
      <c r="J245" s="169"/>
      <c r="K245" s="169"/>
      <c r="L245" s="171"/>
      <c r="M245" s="157"/>
      <c r="O245" s="86" t="s">
        <v>100</v>
      </c>
      <c r="P245" s="167" t="s">
        <v>101</v>
      </c>
      <c r="Q245" s="168">
        <f>VLOOKUP($S242,'Tischplan_16er_1.-5.'!$4:$100,4)</f>
        <v>4</v>
      </c>
      <c r="R245" s="168">
        <f>VLOOKUP($S242,'Tischplan_16er_1.-5.'!$4:$100,5)</f>
        <v>4</v>
      </c>
      <c r="S245" s="169"/>
      <c r="T245" s="169"/>
      <c r="U245" s="170"/>
      <c r="V245" s="171"/>
      <c r="W245" s="172"/>
      <c r="X245" s="169"/>
      <c r="Y245" s="169"/>
      <c r="Z245" s="169"/>
      <c r="AA245" s="171"/>
      <c r="AB245" s="157"/>
    </row>
    <row r="246" spans="1:28" ht="21.75" customHeight="1" thickBot="1" x14ac:dyDescent="0.25">
      <c r="A246" s="72" t="s">
        <v>139</v>
      </c>
      <c r="B246" s="73">
        <f>VLOOKUP($D242,'Tischplan_16er_1.-5.'!$4:$100,6)</f>
        <v>4</v>
      </c>
      <c r="C246" s="73">
        <f>VLOOKUP($D242,'Tischplan_16er_1.-5.'!$4:$100,7)</f>
        <v>1</v>
      </c>
      <c r="D246" s="99"/>
      <c r="E246" s="99"/>
      <c r="F246" s="100"/>
      <c r="G246" s="101"/>
      <c r="H246" s="102"/>
      <c r="I246" s="99"/>
      <c r="J246" s="99"/>
      <c r="K246" s="99"/>
      <c r="L246" s="101"/>
      <c r="M246" s="157"/>
      <c r="O246" s="86"/>
      <c r="P246" s="72" t="s">
        <v>139</v>
      </c>
      <c r="Q246" s="73">
        <f>VLOOKUP($S242,'Tischplan_16er_1.-5.'!$4:$100,6)</f>
        <v>3</v>
      </c>
      <c r="R246" s="73">
        <f>VLOOKUP($S242,'Tischplan_16er_1.-5.'!$4:$100,7)</f>
        <v>1</v>
      </c>
      <c r="S246" s="99"/>
      <c r="T246" s="99"/>
      <c r="U246" s="100"/>
      <c r="V246" s="101"/>
      <c r="W246" s="102"/>
      <c r="X246" s="99"/>
      <c r="Y246" s="99"/>
      <c r="Z246" s="99"/>
      <c r="AA246" s="101"/>
      <c r="AB246" s="157"/>
    </row>
    <row r="247" spans="1:28" ht="21.75" customHeight="1" thickBot="1" x14ac:dyDescent="0.25">
      <c r="A247" s="103" t="s">
        <v>106</v>
      </c>
      <c r="B247" s="109"/>
      <c r="C247" s="109"/>
      <c r="D247" s="90"/>
      <c r="E247" s="90"/>
      <c r="F247" s="91"/>
      <c r="G247" s="92" t="s">
        <v>100</v>
      </c>
      <c r="H247" s="87"/>
      <c r="I247" s="90"/>
      <c r="J247" s="90"/>
      <c r="K247" s="90"/>
      <c r="L247" s="92"/>
      <c r="O247" s="86"/>
      <c r="P247" s="103" t="s">
        <v>106</v>
      </c>
      <c r="Q247" s="109"/>
      <c r="R247" s="109"/>
      <c r="S247" s="90"/>
      <c r="T247" s="90"/>
      <c r="U247" s="91"/>
      <c r="V247" s="92"/>
      <c r="W247" s="87"/>
      <c r="X247" s="90"/>
      <c r="Y247" s="90"/>
      <c r="Z247" s="90"/>
      <c r="AA247" s="92"/>
    </row>
    <row r="248" spans="1:28" ht="8.25" customHeight="1" thickBot="1" x14ac:dyDescent="0.25">
      <c r="A248" s="164"/>
      <c r="B248" s="173"/>
      <c r="C248" s="173"/>
      <c r="D248" s="83"/>
      <c r="E248" s="83"/>
      <c r="F248" s="83"/>
      <c r="G248" s="83"/>
      <c r="H248" s="83"/>
      <c r="I248" s="83"/>
      <c r="J248" s="83"/>
      <c r="K248" s="83"/>
      <c r="L248" s="83"/>
      <c r="P248" s="164"/>
      <c r="Q248" s="174"/>
      <c r="R248" s="174"/>
      <c r="S248" s="175"/>
      <c r="T248" s="175"/>
      <c r="U248" s="175"/>
      <c r="V248" s="175"/>
      <c r="W248" s="175"/>
      <c r="X248" s="175"/>
      <c r="Y248" s="175"/>
      <c r="Z248" s="175"/>
      <c r="AA248" s="175"/>
    </row>
    <row r="249" spans="1:28" ht="18" customHeight="1" thickBot="1" x14ac:dyDescent="0.3">
      <c r="A249" s="82" t="s">
        <v>90</v>
      </c>
      <c r="B249" s="83"/>
      <c r="C249" s="83"/>
      <c r="D249" s="84" t="str">
        <f>D242</f>
        <v>E1</v>
      </c>
      <c r="E249" s="84" t="s">
        <v>91</v>
      </c>
      <c r="F249" s="83"/>
      <c r="G249" s="254"/>
      <c r="H249" s="255"/>
      <c r="I249" s="255"/>
      <c r="J249" s="255"/>
      <c r="K249" s="255"/>
      <c r="L249" s="256"/>
      <c r="M249" s="162" t="s">
        <v>138</v>
      </c>
      <c r="O249" s="86"/>
      <c r="P249" s="82" t="s">
        <v>90</v>
      </c>
      <c r="Q249" s="83"/>
      <c r="R249" s="83"/>
      <c r="S249" s="84" t="str">
        <f>S242</f>
        <v>E2</v>
      </c>
      <c r="T249" s="84" t="s">
        <v>91</v>
      </c>
      <c r="U249" s="83"/>
      <c r="V249" s="254"/>
      <c r="W249" s="254"/>
      <c r="X249" s="254"/>
      <c r="Y249" s="254"/>
      <c r="Z249" s="254"/>
      <c r="AA249" s="257"/>
      <c r="AB249" s="162" t="s">
        <v>138</v>
      </c>
    </row>
    <row r="250" spans="1:28" ht="21.75" customHeight="1" x14ac:dyDescent="0.2">
      <c r="A250" s="70" t="s">
        <v>102</v>
      </c>
      <c r="B250" s="71">
        <f>VLOOKUP($D242,'Tischplan_16er_1.-5.'!$4:$100,10)</f>
        <v>1</v>
      </c>
      <c r="C250" s="71">
        <f>VLOOKUP($D242,'Tischplan_16er_1.-5.'!$4:$100,11)</f>
        <v>1</v>
      </c>
      <c r="D250" s="95"/>
      <c r="E250" s="95"/>
      <c r="F250" s="96"/>
      <c r="G250" s="97" t="s">
        <v>100</v>
      </c>
      <c r="H250" s="98"/>
      <c r="I250" s="95"/>
      <c r="J250" s="95"/>
      <c r="K250" s="95"/>
      <c r="L250" s="97"/>
      <c r="M250" s="157"/>
      <c r="N250" s="176"/>
      <c r="O250" s="94"/>
      <c r="P250" s="70" t="s">
        <v>102</v>
      </c>
      <c r="Q250" s="71">
        <f>VLOOKUP($S242,'Tischplan_16er_1.-5.'!$4:$100,10)</f>
        <v>2</v>
      </c>
      <c r="R250" s="71">
        <f>VLOOKUP($S242,'Tischplan_16er_1.-5.'!$4:$100,11)</f>
        <v>1</v>
      </c>
      <c r="S250" s="95"/>
      <c r="T250" s="95"/>
      <c r="U250" s="96"/>
      <c r="V250" s="97"/>
      <c r="W250" s="98"/>
      <c r="X250" s="95"/>
      <c r="Y250" s="95"/>
      <c r="Z250" s="95"/>
      <c r="AA250" s="97"/>
      <c r="AB250" s="157"/>
    </row>
    <row r="251" spans="1:28" ht="21.75" customHeight="1" x14ac:dyDescent="0.2">
      <c r="A251" s="167" t="s">
        <v>103</v>
      </c>
      <c r="B251" s="168">
        <f>VLOOKUP($D242,'Tischplan_16er_1.-5.'!$4:$100,12)</f>
        <v>1</v>
      </c>
      <c r="C251" s="168">
        <f>VLOOKUP($D242,'Tischplan_16er_1.-5.'!$4:$100,13)</f>
        <v>2</v>
      </c>
      <c r="D251" s="169"/>
      <c r="E251" s="169"/>
      <c r="F251" s="170"/>
      <c r="G251" s="171"/>
      <c r="H251" s="172"/>
      <c r="I251" s="169"/>
      <c r="J251" s="169"/>
      <c r="K251" s="169"/>
      <c r="L251" s="171"/>
      <c r="M251" s="157"/>
      <c r="N251" s="176"/>
      <c r="O251" s="94"/>
      <c r="P251" s="167" t="s">
        <v>103</v>
      </c>
      <c r="Q251" s="168">
        <f>VLOOKUP($S242,'Tischplan_16er_1.-5.'!$4:$100,12)</f>
        <v>2</v>
      </c>
      <c r="R251" s="168">
        <f>VLOOKUP($S242,'Tischplan_16er_1.-5.'!$4:$100,13)</f>
        <v>2</v>
      </c>
      <c r="S251" s="169"/>
      <c r="T251" s="169"/>
      <c r="U251" s="170"/>
      <c r="V251" s="171"/>
      <c r="W251" s="172"/>
      <c r="X251" s="169"/>
      <c r="Y251" s="169"/>
      <c r="Z251" s="169"/>
      <c r="AA251" s="171"/>
      <c r="AB251" s="157"/>
    </row>
    <row r="252" spans="1:28" ht="21.75" customHeight="1" thickBot="1" x14ac:dyDescent="0.25">
      <c r="A252" s="72" t="s">
        <v>140</v>
      </c>
      <c r="B252" s="73">
        <f>VLOOKUP($D242,'Tischplan_16er_1.-5.'!$4:$100,14)</f>
        <v>1</v>
      </c>
      <c r="C252" s="73">
        <f>VLOOKUP($D242,'Tischplan_16er_1.-5.'!$4:$100,15)</f>
        <v>3</v>
      </c>
      <c r="D252" s="99"/>
      <c r="E252" s="99"/>
      <c r="F252" s="100"/>
      <c r="G252" s="101"/>
      <c r="H252" s="102"/>
      <c r="I252" s="99"/>
      <c r="J252" s="99"/>
      <c r="K252" s="99"/>
      <c r="L252" s="101"/>
      <c r="M252" s="157"/>
      <c r="N252" s="176"/>
      <c r="O252" s="94"/>
      <c r="P252" s="72" t="s">
        <v>140</v>
      </c>
      <c r="Q252" s="73">
        <f>VLOOKUP($S242,'Tischplan_16er_1.-5.'!$4:$100,14)</f>
        <v>2</v>
      </c>
      <c r="R252" s="73">
        <f>VLOOKUP($S242,'Tischplan_16er_1.-5.'!$4:$100,15)</f>
        <v>3</v>
      </c>
      <c r="S252" s="99"/>
      <c r="T252" s="99"/>
      <c r="U252" s="100"/>
      <c r="V252" s="101"/>
      <c r="W252" s="102"/>
      <c r="X252" s="99"/>
      <c r="Y252" s="99"/>
      <c r="Z252" s="99"/>
      <c r="AA252" s="101"/>
      <c r="AB252" s="157"/>
    </row>
    <row r="253" spans="1:28" ht="21.75" customHeight="1" thickBot="1" x14ac:dyDescent="0.25">
      <c r="A253" s="103" t="s">
        <v>107</v>
      </c>
      <c r="B253" s="109"/>
      <c r="C253" s="109"/>
      <c r="D253" s="90"/>
      <c r="E253" s="90"/>
      <c r="F253" s="91"/>
      <c r="G253" s="92"/>
      <c r="H253" s="87"/>
      <c r="I253" s="90"/>
      <c r="J253" s="90"/>
      <c r="K253" s="90"/>
      <c r="L253" s="92"/>
      <c r="O253" s="86"/>
      <c r="P253" s="103" t="s">
        <v>107</v>
      </c>
      <c r="Q253" s="109"/>
      <c r="R253" s="109"/>
      <c r="S253" s="90"/>
      <c r="T253" s="90"/>
      <c r="U253" s="91"/>
      <c r="V253" s="92"/>
      <c r="W253" s="87"/>
      <c r="X253" s="90"/>
      <c r="Y253" s="90"/>
      <c r="Z253" s="90"/>
      <c r="AA253" s="92"/>
    </row>
    <row r="254" spans="1:28" ht="21.75" customHeight="1" thickBot="1" x14ac:dyDescent="0.25">
      <c r="A254" s="266" t="s">
        <v>108</v>
      </c>
      <c r="B254" s="255"/>
      <c r="C254" s="259"/>
      <c r="D254" s="90" t="s">
        <v>100</v>
      </c>
      <c r="E254" s="90"/>
      <c r="F254" s="91"/>
      <c r="G254" s="92" t="s">
        <v>100</v>
      </c>
      <c r="H254" s="87"/>
      <c r="I254" s="90"/>
      <c r="J254" s="90"/>
      <c r="K254" s="90"/>
      <c r="L254" s="92"/>
      <c r="O254" s="86"/>
      <c r="P254" s="266" t="s">
        <v>108</v>
      </c>
      <c r="Q254" s="255"/>
      <c r="R254" s="259"/>
      <c r="S254" s="90" t="s">
        <v>100</v>
      </c>
      <c r="T254" s="90"/>
      <c r="U254" s="91"/>
      <c r="V254" s="92" t="s">
        <v>100</v>
      </c>
      <c r="W254" s="87"/>
      <c r="X254" s="90"/>
      <c r="Y254" s="90"/>
      <c r="Z254" s="90"/>
      <c r="AA254" s="92"/>
    </row>
    <row r="255" spans="1:28" ht="8.25" customHeight="1" x14ac:dyDescent="0.2">
      <c r="A255" s="74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O255" s="76"/>
      <c r="P255" s="74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</row>
    <row r="256" spans="1:28" ht="8.25" customHeight="1" thickBot="1" x14ac:dyDescent="0.25">
      <c r="A256" s="177"/>
      <c r="B256" s="178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O256" s="79"/>
      <c r="P256" s="177"/>
      <c r="Q256" s="178"/>
      <c r="R256" s="178"/>
      <c r="S256" s="178"/>
      <c r="T256" s="178"/>
      <c r="U256" s="178"/>
      <c r="V256" s="178"/>
      <c r="W256" s="178"/>
      <c r="X256" s="178"/>
      <c r="Y256" s="178"/>
      <c r="Z256" s="178"/>
      <c r="AA256" s="178"/>
    </row>
    <row r="257" spans="1:28" ht="18" customHeight="1" thickBot="1" x14ac:dyDescent="0.3">
      <c r="A257" s="82" t="s">
        <v>90</v>
      </c>
      <c r="B257" s="83"/>
      <c r="C257" s="83"/>
      <c r="D257" s="84" t="str">
        <f>D242</f>
        <v>E1</v>
      </c>
      <c r="E257" s="84" t="s">
        <v>91</v>
      </c>
      <c r="F257" s="83"/>
      <c r="G257" s="254"/>
      <c r="H257" s="255"/>
      <c r="I257" s="255"/>
      <c r="J257" s="255"/>
      <c r="K257" s="255"/>
      <c r="L257" s="256"/>
      <c r="M257" s="162" t="s">
        <v>138</v>
      </c>
      <c r="O257" s="86"/>
      <c r="P257" s="82" t="s">
        <v>90</v>
      </c>
      <c r="Q257" s="83"/>
      <c r="R257" s="83"/>
      <c r="S257" s="84" t="str">
        <f>S242</f>
        <v>E2</v>
      </c>
      <c r="T257" s="84" t="s">
        <v>91</v>
      </c>
      <c r="U257" s="83"/>
      <c r="V257" s="254"/>
      <c r="W257" s="254"/>
      <c r="X257" s="254"/>
      <c r="Y257" s="254"/>
      <c r="Z257" s="254"/>
      <c r="AA257" s="257"/>
      <c r="AB257" s="162" t="s">
        <v>138</v>
      </c>
    </row>
    <row r="258" spans="1:28" ht="21.75" customHeight="1" x14ac:dyDescent="0.2">
      <c r="A258" s="70" t="s">
        <v>104</v>
      </c>
      <c r="B258" s="71">
        <f>VLOOKUP($D242,'Tischplan_16er_1.-5.'!$4:$100,18)</f>
        <v>8</v>
      </c>
      <c r="C258" s="71">
        <f>VLOOKUP($D242,'Tischplan_16er_1.-5.'!$4:$100,19)</f>
        <v>2</v>
      </c>
      <c r="D258" s="95"/>
      <c r="E258" s="95"/>
      <c r="F258" s="96"/>
      <c r="G258" s="97"/>
      <c r="H258" s="98"/>
      <c r="I258" s="95"/>
      <c r="J258" s="95"/>
      <c r="K258" s="95"/>
      <c r="L258" s="97"/>
      <c r="M258" s="157"/>
      <c r="O258" s="86"/>
      <c r="P258" s="70" t="s">
        <v>104</v>
      </c>
      <c r="Q258" s="71">
        <f>VLOOKUP($S242,'Tischplan_16er_1.-5.'!$4:$100,18)</f>
        <v>7</v>
      </c>
      <c r="R258" s="71">
        <f>VLOOKUP($S242,'Tischplan_16er_1.-5.'!$4:$100,19)</f>
        <v>2</v>
      </c>
      <c r="S258" s="95"/>
      <c r="T258" s="95"/>
      <c r="U258" s="96"/>
      <c r="V258" s="97"/>
      <c r="W258" s="98"/>
      <c r="X258" s="95"/>
      <c r="Y258" s="95"/>
      <c r="Z258" s="95"/>
      <c r="AA258" s="97"/>
      <c r="AB258" s="157"/>
    </row>
    <row r="259" spans="1:28" ht="21.75" customHeight="1" x14ac:dyDescent="0.2">
      <c r="A259" s="167" t="s">
        <v>105</v>
      </c>
      <c r="B259" s="168">
        <f>VLOOKUP($D242,'Tischplan_16er_1.-5.'!$4:$100,20)</f>
        <v>6</v>
      </c>
      <c r="C259" s="168">
        <f>VLOOKUP($D242,'Tischplan_16er_1.-5.'!$4:$100,21)</f>
        <v>1</v>
      </c>
      <c r="D259" s="169"/>
      <c r="E259" s="169"/>
      <c r="F259" s="170"/>
      <c r="G259" s="171"/>
      <c r="H259" s="172"/>
      <c r="I259" s="169"/>
      <c r="J259" s="169"/>
      <c r="K259" s="169"/>
      <c r="L259" s="171"/>
      <c r="M259" s="157"/>
      <c r="O259" s="86"/>
      <c r="P259" s="167" t="s">
        <v>105</v>
      </c>
      <c r="Q259" s="168">
        <f>VLOOKUP($S242,'Tischplan_16er_1.-5.'!$4:$100,20)</f>
        <v>5</v>
      </c>
      <c r="R259" s="168">
        <f>VLOOKUP($S242,'Tischplan_16er_1.-5.'!$4:$100,21)</f>
        <v>1</v>
      </c>
      <c r="S259" s="169"/>
      <c r="T259" s="169"/>
      <c r="U259" s="170"/>
      <c r="V259" s="171"/>
      <c r="W259" s="172"/>
      <c r="X259" s="169"/>
      <c r="Y259" s="169"/>
      <c r="Z259" s="169"/>
      <c r="AA259" s="171"/>
      <c r="AB259" s="157"/>
    </row>
    <row r="260" spans="1:28" ht="21.75" customHeight="1" thickBot="1" x14ac:dyDescent="0.25">
      <c r="A260" s="72" t="s">
        <v>141</v>
      </c>
      <c r="B260" s="73">
        <f>VLOOKUP($D242,'Tischplan_16er_1.-5.'!$4:$100,22)</f>
        <v>7</v>
      </c>
      <c r="C260" s="73">
        <f>VLOOKUP($D242,'Tischplan_16er_1.-5.'!$4:$100,23)</f>
        <v>4</v>
      </c>
      <c r="D260" s="99"/>
      <c r="E260" s="99"/>
      <c r="F260" s="100"/>
      <c r="G260" s="101"/>
      <c r="H260" s="102"/>
      <c r="I260" s="99"/>
      <c r="J260" s="99"/>
      <c r="K260" s="99"/>
      <c r="L260" s="101"/>
      <c r="M260" s="157"/>
      <c r="O260" s="86"/>
      <c r="P260" s="72" t="s">
        <v>141</v>
      </c>
      <c r="Q260" s="73">
        <f>VLOOKUP($S242,'Tischplan_16er_1.-5.'!$4:$100,22)</f>
        <v>8</v>
      </c>
      <c r="R260" s="73">
        <f>VLOOKUP($S242,'Tischplan_16er_1.-5.'!$4:$100,23)</f>
        <v>4</v>
      </c>
      <c r="S260" s="99"/>
      <c r="T260" s="99"/>
      <c r="U260" s="100"/>
      <c r="V260" s="101"/>
      <c r="W260" s="102"/>
      <c r="X260" s="99"/>
      <c r="Y260" s="99"/>
      <c r="Z260" s="99"/>
      <c r="AA260" s="101"/>
      <c r="AB260" s="157"/>
    </row>
    <row r="261" spans="1:28" ht="21.75" customHeight="1" thickBot="1" x14ac:dyDescent="0.25">
      <c r="A261" s="103" t="s">
        <v>109</v>
      </c>
      <c r="B261" s="109"/>
      <c r="C261" s="109"/>
      <c r="D261" s="90"/>
      <c r="E261" s="90"/>
      <c r="F261" s="91"/>
      <c r="G261" s="92"/>
      <c r="H261" s="87"/>
      <c r="I261" s="90"/>
      <c r="J261" s="90"/>
      <c r="K261" s="90"/>
      <c r="L261" s="92"/>
      <c r="O261" s="86"/>
      <c r="P261" s="103" t="s">
        <v>109</v>
      </c>
      <c r="Q261" s="109"/>
      <c r="R261" s="109"/>
      <c r="S261" s="90"/>
      <c r="T261" s="90"/>
      <c r="U261" s="91"/>
      <c r="V261" s="92"/>
      <c r="W261" s="87"/>
      <c r="X261" s="90"/>
      <c r="Y261" s="90"/>
      <c r="Z261" s="90"/>
      <c r="AA261" s="92"/>
    </row>
    <row r="262" spans="1:28" ht="21.75" customHeight="1" thickBot="1" x14ac:dyDescent="0.25">
      <c r="A262" s="266" t="s">
        <v>115</v>
      </c>
      <c r="B262" s="255"/>
      <c r="C262" s="259"/>
      <c r="D262" s="90" t="s">
        <v>100</v>
      </c>
      <c r="E262" s="90"/>
      <c r="F262" s="91"/>
      <c r="G262" s="92" t="s">
        <v>100</v>
      </c>
      <c r="H262" s="87"/>
      <c r="I262" s="90"/>
      <c r="J262" s="90"/>
      <c r="K262" s="90"/>
      <c r="L262" s="92"/>
      <c r="O262" s="86"/>
      <c r="P262" s="266" t="s">
        <v>115</v>
      </c>
      <c r="Q262" s="255"/>
      <c r="R262" s="259"/>
      <c r="S262" s="90" t="s">
        <v>100</v>
      </c>
      <c r="T262" s="90"/>
      <c r="U262" s="91"/>
      <c r="V262" s="92" t="s">
        <v>100</v>
      </c>
      <c r="W262" s="87"/>
      <c r="X262" s="90"/>
      <c r="Y262" s="90"/>
      <c r="Z262" s="90"/>
      <c r="AA262" s="92"/>
    </row>
    <row r="263" spans="1:28" ht="8.25" customHeight="1" thickBot="1" x14ac:dyDescent="0.25">
      <c r="A263" s="164"/>
      <c r="B263" s="173"/>
      <c r="C263" s="173"/>
      <c r="D263" s="83"/>
      <c r="E263" s="83"/>
      <c r="F263" s="83"/>
      <c r="G263" s="83"/>
      <c r="H263" s="83"/>
      <c r="I263" s="83"/>
      <c r="J263" s="83"/>
      <c r="K263" s="83"/>
      <c r="L263" s="83"/>
      <c r="P263" s="164"/>
      <c r="Q263" s="174"/>
      <c r="R263" s="174"/>
      <c r="S263" s="175"/>
      <c r="T263" s="175"/>
      <c r="U263" s="175"/>
      <c r="V263" s="175"/>
      <c r="W263" s="175"/>
      <c r="X263" s="175"/>
      <c r="Y263" s="175"/>
      <c r="Z263" s="175"/>
      <c r="AA263" s="175"/>
    </row>
    <row r="264" spans="1:28" ht="18" customHeight="1" thickBot="1" x14ac:dyDescent="0.3">
      <c r="A264" s="82" t="s">
        <v>90</v>
      </c>
      <c r="B264" s="83"/>
      <c r="C264" s="83"/>
      <c r="D264" s="84" t="str">
        <f>D242</f>
        <v>E1</v>
      </c>
      <c r="E264" s="84" t="s">
        <v>91</v>
      </c>
      <c r="F264" s="83"/>
      <c r="G264" s="254"/>
      <c r="H264" s="255"/>
      <c r="I264" s="255"/>
      <c r="J264" s="255"/>
      <c r="K264" s="255"/>
      <c r="L264" s="256"/>
      <c r="M264" s="162" t="s">
        <v>138</v>
      </c>
      <c r="N264" s="166"/>
      <c r="O264" s="86"/>
      <c r="P264" s="82" t="s">
        <v>90</v>
      </c>
      <c r="Q264" s="83"/>
      <c r="R264" s="83"/>
      <c r="S264" s="84" t="str">
        <f>S242</f>
        <v>E2</v>
      </c>
      <c r="T264" s="84" t="s">
        <v>91</v>
      </c>
      <c r="U264" s="83"/>
      <c r="V264" s="254"/>
      <c r="W264" s="254"/>
      <c r="X264" s="254"/>
      <c r="Y264" s="254"/>
      <c r="Z264" s="254"/>
      <c r="AA264" s="257"/>
      <c r="AB264" s="162" t="s">
        <v>138</v>
      </c>
    </row>
    <row r="265" spans="1:28" ht="21.75" customHeight="1" x14ac:dyDescent="0.2">
      <c r="A265" s="70" t="s">
        <v>110</v>
      </c>
      <c r="B265" s="71">
        <f>VLOOKUP($D242,'Tischplan_16er_1.-5.'!$4:$100,26)</f>
        <v>7</v>
      </c>
      <c r="C265" s="71">
        <f>VLOOKUP($D242,'Tischplan_16er_1.-5.'!$4:$100,27)</f>
        <v>4</v>
      </c>
      <c r="D265" s="95"/>
      <c r="E265" s="95"/>
      <c r="F265" s="96"/>
      <c r="G265" s="97"/>
      <c r="H265" s="98"/>
      <c r="I265" s="95"/>
      <c r="J265" s="95"/>
      <c r="K265" s="95"/>
      <c r="L265" s="97"/>
      <c r="M265" s="157"/>
      <c r="O265" s="86"/>
      <c r="P265" s="70" t="s">
        <v>110</v>
      </c>
      <c r="Q265" s="71">
        <f>VLOOKUP($S242,'Tischplan_16er_1.-5.'!$4:$100,26)</f>
        <v>8</v>
      </c>
      <c r="R265" s="71">
        <f>VLOOKUP($S242,'Tischplan_16er_1.-5.'!$4:$100,27)</f>
        <v>4</v>
      </c>
      <c r="S265" s="95"/>
      <c r="T265" s="95"/>
      <c r="U265" s="96"/>
      <c r="V265" s="97"/>
      <c r="W265" s="98"/>
      <c r="X265" s="95"/>
      <c r="Y265" s="95"/>
      <c r="Z265" s="95"/>
      <c r="AA265" s="97"/>
      <c r="AB265" s="157"/>
    </row>
    <row r="266" spans="1:28" ht="21.75" customHeight="1" x14ac:dyDescent="0.2">
      <c r="A266" s="167" t="s">
        <v>111</v>
      </c>
      <c r="B266" s="168">
        <f>VLOOKUP($D242,'Tischplan_16er_1.-5.'!$4:$100,28)</f>
        <v>8</v>
      </c>
      <c r="C266" s="168">
        <f>VLOOKUP($D242,'Tischplan_16er_1.-5.'!$4:$100,29)</f>
        <v>3</v>
      </c>
      <c r="D266" s="169"/>
      <c r="E266" s="169"/>
      <c r="F266" s="170"/>
      <c r="G266" s="171"/>
      <c r="H266" s="172"/>
      <c r="I266" s="169"/>
      <c r="J266" s="169"/>
      <c r="K266" s="169"/>
      <c r="L266" s="171"/>
      <c r="M266" s="157"/>
      <c r="O266" s="86"/>
      <c r="P266" s="167" t="s">
        <v>111</v>
      </c>
      <c r="Q266" s="168">
        <f>VLOOKUP($S242,'Tischplan_16er_1.-5.'!$4:$100,28)</f>
        <v>7</v>
      </c>
      <c r="R266" s="168">
        <f>VLOOKUP($S242,'Tischplan_16er_1.-5.'!$4:$100,29)</f>
        <v>3</v>
      </c>
      <c r="S266" s="169"/>
      <c r="T266" s="169"/>
      <c r="U266" s="170"/>
      <c r="V266" s="171"/>
      <c r="W266" s="172"/>
      <c r="X266" s="169"/>
      <c r="Y266" s="169"/>
      <c r="Z266" s="169"/>
      <c r="AA266" s="171"/>
      <c r="AB266" s="157"/>
    </row>
    <row r="267" spans="1:28" ht="21.75" customHeight="1" thickBot="1" x14ac:dyDescent="0.25">
      <c r="A267" s="72" t="s">
        <v>142</v>
      </c>
      <c r="B267" s="73">
        <f>VLOOKUP($D242,'Tischplan_16er_1.-5.'!$4:$100,30)</f>
        <v>6</v>
      </c>
      <c r="C267" s="73">
        <f>VLOOKUP($D242,'Tischplan_16er_1.-5.'!$4:$100,31)</f>
        <v>2</v>
      </c>
      <c r="D267" s="99"/>
      <c r="E267" s="99"/>
      <c r="F267" s="100"/>
      <c r="G267" s="101"/>
      <c r="H267" s="102"/>
      <c r="I267" s="99"/>
      <c r="J267" s="99"/>
      <c r="K267" s="99"/>
      <c r="L267" s="101"/>
      <c r="M267" s="157"/>
      <c r="O267" s="86"/>
      <c r="P267" s="72" t="s">
        <v>142</v>
      </c>
      <c r="Q267" s="73">
        <f>VLOOKUP($S242,'Tischplan_16er_1.-5.'!$4:$100,30)</f>
        <v>5</v>
      </c>
      <c r="R267" s="73">
        <f>VLOOKUP($S242,'Tischplan_16er_1.-5.'!$4:$100,31)</f>
        <v>2</v>
      </c>
      <c r="S267" s="99"/>
      <c r="T267" s="99"/>
      <c r="U267" s="100"/>
      <c r="V267" s="101"/>
      <c r="W267" s="102"/>
      <c r="X267" s="99"/>
      <c r="Y267" s="99"/>
      <c r="Z267" s="99"/>
      <c r="AA267" s="101"/>
      <c r="AB267" s="157"/>
    </row>
    <row r="268" spans="1:28" ht="21.75" customHeight="1" thickBot="1" x14ac:dyDescent="0.25">
      <c r="A268" s="103" t="s">
        <v>116</v>
      </c>
      <c r="B268" s="109"/>
      <c r="C268" s="109"/>
      <c r="D268" s="90"/>
      <c r="E268" s="90"/>
      <c r="F268" s="91"/>
      <c r="G268" s="92"/>
      <c r="H268" s="87"/>
      <c r="I268" s="90"/>
      <c r="J268" s="90"/>
      <c r="K268" s="90"/>
      <c r="L268" s="92"/>
      <c r="O268" s="86"/>
      <c r="P268" s="103" t="s">
        <v>116</v>
      </c>
      <c r="Q268" s="109"/>
      <c r="R268" s="109"/>
      <c r="S268" s="90"/>
      <c r="T268" s="90"/>
      <c r="U268" s="91"/>
      <c r="V268" s="92"/>
      <c r="W268" s="87"/>
      <c r="X268" s="90"/>
      <c r="Y268" s="90"/>
      <c r="Z268" s="90"/>
      <c r="AA268" s="92"/>
    </row>
    <row r="269" spans="1:28" ht="21.75" customHeight="1" thickBot="1" x14ac:dyDescent="0.25">
      <c r="A269" s="266" t="s">
        <v>143</v>
      </c>
      <c r="B269" s="255"/>
      <c r="C269" s="259"/>
      <c r="D269" s="90" t="s">
        <v>100</v>
      </c>
      <c r="E269" s="90"/>
      <c r="F269" s="91"/>
      <c r="G269" s="92" t="s">
        <v>100</v>
      </c>
      <c r="H269" s="87"/>
      <c r="I269" s="90"/>
      <c r="J269" s="90"/>
      <c r="K269" s="90"/>
      <c r="L269" s="92"/>
      <c r="O269" s="86"/>
      <c r="P269" s="266" t="s">
        <v>143</v>
      </c>
      <c r="Q269" s="255"/>
      <c r="R269" s="259"/>
      <c r="S269" s="90" t="s">
        <v>100</v>
      </c>
      <c r="T269" s="90"/>
      <c r="U269" s="91"/>
      <c r="V269" s="92" t="s">
        <v>100</v>
      </c>
      <c r="W269" s="87"/>
      <c r="X269" s="90"/>
      <c r="Y269" s="90"/>
      <c r="Z269" s="90"/>
      <c r="AA269" s="92"/>
    </row>
    <row r="270" spans="1:28" ht="21" customHeight="1" x14ac:dyDescent="0.2">
      <c r="M270" s="180"/>
      <c r="N270" s="180"/>
      <c r="O270" s="69"/>
      <c r="AB270" s="180"/>
    </row>
    <row r="271" spans="1:28" ht="24" customHeight="1" thickBot="1" x14ac:dyDescent="0.25">
      <c r="A271" s="81"/>
      <c r="B271" s="267" t="str">
        <f>$B$1</f>
        <v xml:space="preserve">  3-Serien Liga</v>
      </c>
      <c r="C271" s="267"/>
      <c r="D271" s="267"/>
      <c r="E271" s="267"/>
      <c r="F271" s="267"/>
      <c r="G271" s="267"/>
      <c r="H271" s="267"/>
      <c r="I271" s="267"/>
      <c r="J271" s="268">
        <f>$J$1</f>
        <v>2023</v>
      </c>
      <c r="K271" s="268"/>
      <c r="L271" s="268"/>
      <c r="M271" s="180" t="str">
        <f>M241</f>
        <v>E</v>
      </c>
      <c r="N271" s="180"/>
      <c r="O271" s="69">
        <f>O241+2</f>
        <v>4</v>
      </c>
      <c r="P271" s="81"/>
      <c r="Q271" s="267" t="str">
        <f>$B$1</f>
        <v xml:space="preserve">  3-Serien Liga</v>
      </c>
      <c r="R271" s="267"/>
      <c r="S271" s="267"/>
      <c r="T271" s="267"/>
      <c r="U271" s="267"/>
      <c r="V271" s="267"/>
      <c r="W271" s="267"/>
      <c r="X271" s="267"/>
      <c r="Y271" s="268">
        <f>$J$1</f>
        <v>2023</v>
      </c>
      <c r="Z271" s="268"/>
      <c r="AA271" s="268"/>
      <c r="AB271" s="180" t="str">
        <f>AB241</f>
        <v>E</v>
      </c>
    </row>
    <row r="272" spans="1:28" ht="18" customHeight="1" thickBot="1" x14ac:dyDescent="0.3">
      <c r="A272" s="82" t="s">
        <v>90</v>
      </c>
      <c r="B272" s="83"/>
      <c r="C272" s="83"/>
      <c r="D272" s="84" t="str">
        <f>M271&amp;O271-1</f>
        <v>E3</v>
      </c>
      <c r="E272" s="84" t="s">
        <v>91</v>
      </c>
      <c r="F272" s="83"/>
      <c r="G272" s="254"/>
      <c r="H272" s="255"/>
      <c r="I272" s="255"/>
      <c r="J272" s="255"/>
      <c r="K272" s="255"/>
      <c r="L272" s="256"/>
      <c r="M272" s="166"/>
      <c r="N272" s="166"/>
      <c r="O272" s="86"/>
      <c r="P272" s="82" t="s">
        <v>90</v>
      </c>
      <c r="Q272" s="83"/>
      <c r="R272" s="83"/>
      <c r="S272" s="84" t="str">
        <f>M271&amp;O271</f>
        <v>E4</v>
      </c>
      <c r="T272" s="84" t="s">
        <v>91</v>
      </c>
      <c r="U272" s="83"/>
      <c r="V272" s="254"/>
      <c r="W272" s="254"/>
      <c r="X272" s="254"/>
      <c r="Y272" s="254"/>
      <c r="Z272" s="254"/>
      <c r="AA272" s="257"/>
      <c r="AB272" s="166"/>
    </row>
    <row r="273" spans="1:28" ht="18" customHeight="1" thickBot="1" x14ac:dyDescent="0.25">
      <c r="A273" s="87" t="s">
        <v>92</v>
      </c>
      <c r="B273" s="88" t="s">
        <v>93</v>
      </c>
      <c r="C273" s="88" t="s">
        <v>23</v>
      </c>
      <c r="D273" s="88" t="s">
        <v>94</v>
      </c>
      <c r="E273" s="88" t="s">
        <v>95</v>
      </c>
      <c r="F273" s="88" t="s">
        <v>96</v>
      </c>
      <c r="G273" s="89" t="s">
        <v>97</v>
      </c>
      <c r="H273" s="263" t="s">
        <v>98</v>
      </c>
      <c r="I273" s="264"/>
      <c r="J273" s="264"/>
      <c r="K273" s="264"/>
      <c r="L273" s="265"/>
      <c r="M273" s="162" t="s">
        <v>138</v>
      </c>
      <c r="N273" s="166"/>
      <c r="O273" s="86"/>
      <c r="P273" s="87" t="s">
        <v>92</v>
      </c>
      <c r="Q273" s="88" t="s">
        <v>93</v>
      </c>
      <c r="R273" s="88" t="s">
        <v>23</v>
      </c>
      <c r="S273" s="88" t="s">
        <v>94</v>
      </c>
      <c r="T273" s="88" t="s">
        <v>95</v>
      </c>
      <c r="U273" s="88" t="s">
        <v>96</v>
      </c>
      <c r="V273" s="89" t="s">
        <v>97</v>
      </c>
      <c r="W273" s="263" t="s">
        <v>98</v>
      </c>
      <c r="X273" s="264"/>
      <c r="Y273" s="264"/>
      <c r="Z273" s="264"/>
      <c r="AA273" s="265"/>
      <c r="AB273" s="162" t="s">
        <v>138</v>
      </c>
    </row>
    <row r="274" spans="1:28" ht="21.75" customHeight="1" x14ac:dyDescent="0.2">
      <c r="A274" s="70" t="s">
        <v>99</v>
      </c>
      <c r="B274" s="71">
        <f>VLOOKUP($D272,'Tischplan_16er_1.-5.'!$4:$100,2)</f>
        <v>4</v>
      </c>
      <c r="C274" s="71">
        <f>VLOOKUP($D272,'Tischplan_16er_1.-5.'!$4:$100,3)</f>
        <v>3</v>
      </c>
      <c r="D274" s="95" t="s">
        <v>100</v>
      </c>
      <c r="E274" s="95"/>
      <c r="F274" s="96"/>
      <c r="G274" s="97" t="s">
        <v>100</v>
      </c>
      <c r="H274" s="98"/>
      <c r="I274" s="95"/>
      <c r="J274" s="95"/>
      <c r="K274" s="95"/>
      <c r="L274" s="97"/>
      <c r="M274" s="157"/>
      <c r="O274" s="86"/>
      <c r="P274" s="70" t="s">
        <v>99</v>
      </c>
      <c r="Q274" s="71">
        <f>VLOOKUP($S272,'Tischplan_16er_1.-5.'!$4:$100,2)</f>
        <v>3</v>
      </c>
      <c r="R274" s="71">
        <f>VLOOKUP($S272,'Tischplan_16er_1.-5.'!$4:$100,3)</f>
        <v>3</v>
      </c>
      <c r="S274" s="95"/>
      <c r="T274" s="95"/>
      <c r="U274" s="96"/>
      <c r="V274" s="97"/>
      <c r="W274" s="98"/>
      <c r="X274" s="95"/>
      <c r="Y274" s="95"/>
      <c r="Z274" s="95"/>
      <c r="AA274" s="97"/>
      <c r="AB274" s="157"/>
    </row>
    <row r="275" spans="1:28" ht="21.75" customHeight="1" x14ac:dyDescent="0.2">
      <c r="A275" s="167" t="s">
        <v>101</v>
      </c>
      <c r="B275" s="168">
        <f>VLOOKUP($D272,'Tischplan_16er_1.-5.'!$4:$100,4)</f>
        <v>1</v>
      </c>
      <c r="C275" s="168">
        <f>VLOOKUP($D272,'Tischplan_16er_1.-5.'!$4:$100,5)</f>
        <v>4</v>
      </c>
      <c r="D275" s="169"/>
      <c r="E275" s="169"/>
      <c r="F275" s="170"/>
      <c r="G275" s="171"/>
      <c r="H275" s="172"/>
      <c r="I275" s="169"/>
      <c r="J275" s="169"/>
      <c r="K275" s="169"/>
      <c r="L275" s="171"/>
      <c r="M275" s="157"/>
      <c r="O275" s="86" t="s">
        <v>100</v>
      </c>
      <c r="P275" s="167" t="s">
        <v>101</v>
      </c>
      <c r="Q275" s="168">
        <f>VLOOKUP($S272,'Tischplan_16er_1.-5.'!$4:$100,4)</f>
        <v>2</v>
      </c>
      <c r="R275" s="168">
        <f>VLOOKUP($S272,'Tischplan_16er_1.-5.'!$4:$100,5)</f>
        <v>4</v>
      </c>
      <c r="S275" s="169"/>
      <c r="T275" s="169"/>
      <c r="U275" s="170"/>
      <c r="V275" s="171"/>
      <c r="W275" s="172"/>
      <c r="X275" s="169"/>
      <c r="Y275" s="169"/>
      <c r="Z275" s="169"/>
      <c r="AA275" s="171"/>
      <c r="AB275" s="157"/>
    </row>
    <row r="276" spans="1:28" ht="21.75" customHeight="1" thickBot="1" x14ac:dyDescent="0.25">
      <c r="A276" s="72" t="s">
        <v>139</v>
      </c>
      <c r="B276" s="73">
        <f>VLOOKUP($D272,'Tischplan_16er_1.-5.'!$4:$100,6)</f>
        <v>2</v>
      </c>
      <c r="C276" s="73">
        <f>VLOOKUP($D272,'Tischplan_16er_1.-5.'!$4:$100,7)</f>
        <v>1</v>
      </c>
      <c r="D276" s="99"/>
      <c r="E276" s="99"/>
      <c r="F276" s="100"/>
      <c r="G276" s="101"/>
      <c r="H276" s="102"/>
      <c r="I276" s="99"/>
      <c r="J276" s="99"/>
      <c r="K276" s="99"/>
      <c r="L276" s="101"/>
      <c r="M276" s="157"/>
      <c r="O276" s="86"/>
      <c r="P276" s="72" t="s">
        <v>139</v>
      </c>
      <c r="Q276" s="73">
        <f>VLOOKUP($S272,'Tischplan_16er_1.-5.'!$4:$100,6)</f>
        <v>1</v>
      </c>
      <c r="R276" s="73">
        <f>VLOOKUP($S272,'Tischplan_16er_1.-5.'!$4:$100,7)</f>
        <v>1</v>
      </c>
      <c r="S276" s="99"/>
      <c r="T276" s="99"/>
      <c r="U276" s="100"/>
      <c r="V276" s="101"/>
      <c r="W276" s="102"/>
      <c r="X276" s="99"/>
      <c r="Y276" s="99"/>
      <c r="Z276" s="99"/>
      <c r="AA276" s="101"/>
      <c r="AB276" s="157"/>
    </row>
    <row r="277" spans="1:28" ht="21.75" customHeight="1" thickBot="1" x14ac:dyDescent="0.25">
      <c r="A277" s="103" t="s">
        <v>106</v>
      </c>
      <c r="B277" s="109"/>
      <c r="C277" s="109"/>
      <c r="D277" s="90"/>
      <c r="E277" s="90"/>
      <c r="F277" s="91"/>
      <c r="G277" s="92" t="s">
        <v>100</v>
      </c>
      <c r="H277" s="87"/>
      <c r="I277" s="90"/>
      <c r="J277" s="90"/>
      <c r="K277" s="90"/>
      <c r="L277" s="92"/>
      <c r="O277" s="86"/>
      <c r="P277" s="103" t="s">
        <v>106</v>
      </c>
      <c r="Q277" s="109"/>
      <c r="R277" s="109"/>
      <c r="S277" s="90"/>
      <c r="T277" s="90"/>
      <c r="U277" s="91"/>
      <c r="V277" s="92"/>
      <c r="W277" s="87"/>
      <c r="X277" s="90"/>
      <c r="Y277" s="90"/>
      <c r="Z277" s="90"/>
      <c r="AA277" s="92"/>
    </row>
    <row r="278" spans="1:28" ht="8.25" customHeight="1" thickBot="1" x14ac:dyDescent="0.25">
      <c r="A278" s="164"/>
      <c r="B278" s="173"/>
      <c r="C278" s="173"/>
      <c r="D278" s="83"/>
      <c r="E278" s="83"/>
      <c r="F278" s="83"/>
      <c r="G278" s="83"/>
      <c r="H278" s="83"/>
      <c r="I278" s="83"/>
      <c r="J278" s="83"/>
      <c r="K278" s="83"/>
      <c r="L278" s="83"/>
      <c r="P278" s="164"/>
      <c r="Q278" s="174"/>
      <c r="R278" s="174"/>
      <c r="S278" s="175"/>
      <c r="T278" s="175"/>
      <c r="U278" s="175"/>
      <c r="V278" s="175"/>
      <c r="W278" s="175"/>
      <c r="X278" s="175"/>
      <c r="Y278" s="175"/>
      <c r="Z278" s="175"/>
      <c r="AA278" s="175"/>
    </row>
    <row r="279" spans="1:28" ht="18" customHeight="1" thickBot="1" x14ac:dyDescent="0.3">
      <c r="A279" s="82" t="s">
        <v>90</v>
      </c>
      <c r="B279" s="83"/>
      <c r="C279" s="83"/>
      <c r="D279" s="84" t="str">
        <f>D272</f>
        <v>E3</v>
      </c>
      <c r="E279" s="84" t="s">
        <v>91</v>
      </c>
      <c r="F279" s="83"/>
      <c r="G279" s="254"/>
      <c r="H279" s="255"/>
      <c r="I279" s="255"/>
      <c r="J279" s="255"/>
      <c r="K279" s="255"/>
      <c r="L279" s="256"/>
      <c r="M279" s="162" t="s">
        <v>138</v>
      </c>
      <c r="O279" s="86"/>
      <c r="P279" s="82" t="s">
        <v>90</v>
      </c>
      <c r="Q279" s="83"/>
      <c r="R279" s="83"/>
      <c r="S279" s="84" t="str">
        <f>S272</f>
        <v>E4</v>
      </c>
      <c r="T279" s="84" t="s">
        <v>91</v>
      </c>
      <c r="U279" s="83"/>
      <c r="V279" s="254"/>
      <c r="W279" s="254"/>
      <c r="X279" s="254"/>
      <c r="Y279" s="254"/>
      <c r="Z279" s="254"/>
      <c r="AA279" s="257"/>
      <c r="AB279" s="162" t="s">
        <v>138</v>
      </c>
    </row>
    <row r="280" spans="1:28" ht="21.75" customHeight="1" x14ac:dyDescent="0.2">
      <c r="A280" s="70" t="s">
        <v>102</v>
      </c>
      <c r="B280" s="71">
        <f>VLOOKUP($D272,'Tischplan_16er_1.-5.'!$4:$100,10)</f>
        <v>3</v>
      </c>
      <c r="C280" s="71">
        <f>VLOOKUP($D272,'Tischplan_16er_1.-5.'!$4:$100,11)</f>
        <v>1</v>
      </c>
      <c r="D280" s="95"/>
      <c r="E280" s="95"/>
      <c r="F280" s="96"/>
      <c r="G280" s="97" t="s">
        <v>100</v>
      </c>
      <c r="H280" s="98"/>
      <c r="I280" s="95"/>
      <c r="J280" s="95"/>
      <c r="K280" s="95"/>
      <c r="L280" s="97"/>
      <c r="M280" s="157"/>
      <c r="N280" s="176"/>
      <c r="O280" s="94"/>
      <c r="P280" s="70" t="s">
        <v>102</v>
      </c>
      <c r="Q280" s="71">
        <f>VLOOKUP($S272,'Tischplan_16er_1.-5.'!$4:$100,10)</f>
        <v>4</v>
      </c>
      <c r="R280" s="71">
        <f>VLOOKUP($S272,'Tischplan_16er_1.-5.'!$4:$100,11)</f>
        <v>1</v>
      </c>
      <c r="S280" s="95"/>
      <c r="T280" s="95"/>
      <c r="U280" s="96"/>
      <c r="V280" s="97"/>
      <c r="W280" s="98"/>
      <c r="X280" s="95"/>
      <c r="Y280" s="95"/>
      <c r="Z280" s="95"/>
      <c r="AA280" s="97"/>
      <c r="AB280" s="157"/>
    </row>
    <row r="281" spans="1:28" ht="21.75" customHeight="1" x14ac:dyDescent="0.2">
      <c r="A281" s="167" t="s">
        <v>103</v>
      </c>
      <c r="B281" s="168">
        <f>VLOOKUP($D272,'Tischplan_16er_1.-5.'!$4:$100,12)</f>
        <v>3</v>
      </c>
      <c r="C281" s="168">
        <f>VLOOKUP($D272,'Tischplan_16er_1.-5.'!$4:$100,13)</f>
        <v>2</v>
      </c>
      <c r="D281" s="169"/>
      <c r="E281" s="169"/>
      <c r="F281" s="170"/>
      <c r="G281" s="171"/>
      <c r="H281" s="172"/>
      <c r="I281" s="169"/>
      <c r="J281" s="169"/>
      <c r="K281" s="169"/>
      <c r="L281" s="171"/>
      <c r="M281" s="157"/>
      <c r="N281" s="176"/>
      <c r="O281" s="94"/>
      <c r="P281" s="167" t="s">
        <v>103</v>
      </c>
      <c r="Q281" s="168">
        <f>VLOOKUP($S272,'Tischplan_16er_1.-5.'!$4:$100,12)</f>
        <v>4</v>
      </c>
      <c r="R281" s="168">
        <f>VLOOKUP($S272,'Tischplan_16er_1.-5.'!$4:$100,13)</f>
        <v>2</v>
      </c>
      <c r="S281" s="169"/>
      <c r="T281" s="169"/>
      <c r="U281" s="170"/>
      <c r="V281" s="171"/>
      <c r="W281" s="172"/>
      <c r="X281" s="169"/>
      <c r="Y281" s="169"/>
      <c r="Z281" s="169"/>
      <c r="AA281" s="171"/>
      <c r="AB281" s="157"/>
    </row>
    <row r="282" spans="1:28" ht="21.75" customHeight="1" thickBot="1" x14ac:dyDescent="0.25">
      <c r="A282" s="72" t="s">
        <v>140</v>
      </c>
      <c r="B282" s="73">
        <f>VLOOKUP($D272,'Tischplan_16er_1.-5.'!$4:$100,14)</f>
        <v>3</v>
      </c>
      <c r="C282" s="73">
        <f>VLOOKUP($D272,'Tischplan_16er_1.-5.'!$4:$100,15)</f>
        <v>3</v>
      </c>
      <c r="D282" s="99"/>
      <c r="E282" s="99"/>
      <c r="F282" s="100"/>
      <c r="G282" s="101"/>
      <c r="H282" s="102"/>
      <c r="I282" s="99"/>
      <c r="J282" s="99"/>
      <c r="K282" s="99"/>
      <c r="L282" s="101"/>
      <c r="M282" s="157"/>
      <c r="N282" s="176"/>
      <c r="O282" s="94"/>
      <c r="P282" s="72" t="s">
        <v>140</v>
      </c>
      <c r="Q282" s="73">
        <f>VLOOKUP($S272,'Tischplan_16er_1.-5.'!$4:$100,14)</f>
        <v>4</v>
      </c>
      <c r="R282" s="73">
        <f>VLOOKUP($S272,'Tischplan_16er_1.-5.'!$4:$100,15)</f>
        <v>3</v>
      </c>
      <c r="S282" s="99"/>
      <c r="T282" s="99"/>
      <c r="U282" s="100"/>
      <c r="V282" s="101"/>
      <c r="W282" s="102"/>
      <c r="X282" s="99"/>
      <c r="Y282" s="99"/>
      <c r="Z282" s="99"/>
      <c r="AA282" s="101"/>
      <c r="AB282" s="157"/>
    </row>
    <row r="283" spans="1:28" ht="21.75" customHeight="1" thickBot="1" x14ac:dyDescent="0.25">
      <c r="A283" s="103" t="s">
        <v>107</v>
      </c>
      <c r="B283" s="109"/>
      <c r="C283" s="109"/>
      <c r="D283" s="90"/>
      <c r="E283" s="90"/>
      <c r="F283" s="91"/>
      <c r="G283" s="92"/>
      <c r="H283" s="87"/>
      <c r="I283" s="90"/>
      <c r="J283" s="90"/>
      <c r="K283" s="90"/>
      <c r="L283" s="92"/>
      <c r="O283" s="86"/>
      <c r="P283" s="103" t="s">
        <v>107</v>
      </c>
      <c r="Q283" s="109"/>
      <c r="R283" s="109"/>
      <c r="S283" s="90"/>
      <c r="T283" s="90"/>
      <c r="U283" s="91"/>
      <c r="V283" s="92"/>
      <c r="W283" s="87"/>
      <c r="X283" s="90"/>
      <c r="Y283" s="90"/>
      <c r="Z283" s="90"/>
      <c r="AA283" s="92"/>
    </row>
    <row r="284" spans="1:28" ht="21.75" customHeight="1" thickBot="1" x14ac:dyDescent="0.25">
      <c r="A284" s="266" t="s">
        <v>108</v>
      </c>
      <c r="B284" s="255"/>
      <c r="C284" s="259"/>
      <c r="D284" s="90" t="s">
        <v>100</v>
      </c>
      <c r="E284" s="90"/>
      <c r="F284" s="91"/>
      <c r="G284" s="92" t="s">
        <v>100</v>
      </c>
      <c r="H284" s="87"/>
      <c r="I284" s="90"/>
      <c r="J284" s="90"/>
      <c r="K284" s="90"/>
      <c r="L284" s="92"/>
      <c r="O284" s="86"/>
      <c r="P284" s="266" t="s">
        <v>108</v>
      </c>
      <c r="Q284" s="255"/>
      <c r="R284" s="259"/>
      <c r="S284" s="90" t="s">
        <v>100</v>
      </c>
      <c r="T284" s="90"/>
      <c r="U284" s="91"/>
      <c r="V284" s="92" t="s">
        <v>100</v>
      </c>
      <c r="W284" s="87"/>
      <c r="X284" s="90"/>
      <c r="Y284" s="90"/>
      <c r="Z284" s="90"/>
      <c r="AA284" s="92"/>
    </row>
    <row r="285" spans="1:28" ht="8.25" customHeight="1" x14ac:dyDescent="0.2">
      <c r="A285" s="74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O285" s="76"/>
      <c r="P285" s="74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</row>
    <row r="286" spans="1:28" ht="8.25" customHeight="1" thickBot="1" x14ac:dyDescent="0.25">
      <c r="A286" s="177"/>
      <c r="B286" s="178"/>
      <c r="C286" s="178"/>
      <c r="D286" s="178"/>
      <c r="E286" s="178"/>
      <c r="F286" s="178"/>
      <c r="G286" s="178"/>
      <c r="H286" s="178"/>
      <c r="I286" s="178"/>
      <c r="J286" s="178"/>
      <c r="K286" s="178"/>
      <c r="L286" s="178"/>
      <c r="O286" s="79"/>
      <c r="P286" s="177"/>
      <c r="Q286" s="178"/>
      <c r="R286" s="178"/>
      <c r="S286" s="178"/>
      <c r="T286" s="178"/>
      <c r="U286" s="178"/>
      <c r="V286" s="178"/>
      <c r="W286" s="178"/>
      <c r="X286" s="178"/>
      <c r="Y286" s="178"/>
      <c r="Z286" s="178"/>
      <c r="AA286" s="178"/>
    </row>
    <row r="287" spans="1:28" ht="18" customHeight="1" thickBot="1" x14ac:dyDescent="0.3">
      <c r="A287" s="82" t="s">
        <v>90</v>
      </c>
      <c r="B287" s="83"/>
      <c r="C287" s="83"/>
      <c r="D287" s="84" t="str">
        <f>D272</f>
        <v>E3</v>
      </c>
      <c r="E287" s="84" t="s">
        <v>91</v>
      </c>
      <c r="F287" s="83"/>
      <c r="G287" s="254"/>
      <c r="H287" s="255"/>
      <c r="I287" s="255"/>
      <c r="J287" s="255"/>
      <c r="K287" s="255"/>
      <c r="L287" s="256"/>
      <c r="M287" s="162" t="s">
        <v>138</v>
      </c>
      <c r="O287" s="86"/>
      <c r="P287" s="82" t="s">
        <v>90</v>
      </c>
      <c r="Q287" s="83"/>
      <c r="R287" s="83"/>
      <c r="S287" s="84" t="str">
        <f>S272</f>
        <v>E4</v>
      </c>
      <c r="T287" s="84" t="s">
        <v>91</v>
      </c>
      <c r="U287" s="83"/>
      <c r="V287" s="254"/>
      <c r="W287" s="254"/>
      <c r="X287" s="254"/>
      <c r="Y287" s="254"/>
      <c r="Z287" s="254"/>
      <c r="AA287" s="257"/>
      <c r="AB287" s="162" t="s">
        <v>138</v>
      </c>
    </row>
    <row r="288" spans="1:28" ht="21.75" customHeight="1" x14ac:dyDescent="0.2">
      <c r="A288" s="70" t="s">
        <v>104</v>
      </c>
      <c r="B288" s="71">
        <f>VLOOKUP($D272,'Tischplan_16er_1.-5.'!$4:$100,18)</f>
        <v>6</v>
      </c>
      <c r="C288" s="71">
        <f>VLOOKUP($D272,'Tischplan_16er_1.-5.'!$4:$100,19)</f>
        <v>2</v>
      </c>
      <c r="D288" s="95"/>
      <c r="E288" s="95"/>
      <c r="F288" s="96"/>
      <c r="G288" s="97"/>
      <c r="H288" s="98"/>
      <c r="I288" s="95"/>
      <c r="J288" s="95"/>
      <c r="K288" s="95"/>
      <c r="L288" s="97"/>
      <c r="M288" s="157"/>
      <c r="O288" s="86"/>
      <c r="P288" s="70" t="s">
        <v>104</v>
      </c>
      <c r="Q288" s="71">
        <f>VLOOKUP($S272,'Tischplan_16er_1.-5.'!$4:$100,18)</f>
        <v>5</v>
      </c>
      <c r="R288" s="71">
        <f>VLOOKUP($S272,'Tischplan_16er_1.-5.'!$4:$100,19)</f>
        <v>2</v>
      </c>
      <c r="S288" s="95"/>
      <c r="T288" s="95"/>
      <c r="U288" s="96"/>
      <c r="V288" s="97"/>
      <c r="W288" s="98"/>
      <c r="X288" s="95"/>
      <c r="Y288" s="95"/>
      <c r="Z288" s="95"/>
      <c r="AA288" s="97"/>
      <c r="AB288" s="157"/>
    </row>
    <row r="289" spans="1:28" ht="21.75" customHeight="1" x14ac:dyDescent="0.2">
      <c r="A289" s="167" t="s">
        <v>105</v>
      </c>
      <c r="B289" s="168">
        <f>VLOOKUP($D272,'Tischplan_16er_1.-5.'!$4:$100,20)</f>
        <v>8</v>
      </c>
      <c r="C289" s="168">
        <f>VLOOKUP($D272,'Tischplan_16er_1.-5.'!$4:$100,21)</f>
        <v>1</v>
      </c>
      <c r="D289" s="169"/>
      <c r="E289" s="169"/>
      <c r="F289" s="170"/>
      <c r="G289" s="171"/>
      <c r="H289" s="172"/>
      <c r="I289" s="169"/>
      <c r="J289" s="169"/>
      <c r="K289" s="169"/>
      <c r="L289" s="171"/>
      <c r="M289" s="157"/>
      <c r="O289" s="86"/>
      <c r="P289" s="167" t="s">
        <v>105</v>
      </c>
      <c r="Q289" s="168">
        <f>VLOOKUP($S272,'Tischplan_16er_1.-5.'!$4:$100,20)</f>
        <v>7</v>
      </c>
      <c r="R289" s="168">
        <f>VLOOKUP($S272,'Tischplan_16er_1.-5.'!$4:$100,21)</f>
        <v>1</v>
      </c>
      <c r="S289" s="169"/>
      <c r="T289" s="169"/>
      <c r="U289" s="170"/>
      <c r="V289" s="171"/>
      <c r="W289" s="172"/>
      <c r="X289" s="169"/>
      <c r="Y289" s="169"/>
      <c r="Z289" s="169"/>
      <c r="AA289" s="171"/>
      <c r="AB289" s="157"/>
    </row>
    <row r="290" spans="1:28" ht="21.75" customHeight="1" thickBot="1" x14ac:dyDescent="0.25">
      <c r="A290" s="72" t="s">
        <v>141</v>
      </c>
      <c r="B290" s="73">
        <f>VLOOKUP($D272,'Tischplan_16er_1.-5.'!$4:$100,22)</f>
        <v>5</v>
      </c>
      <c r="C290" s="73">
        <f>VLOOKUP($D272,'Tischplan_16er_1.-5.'!$4:$100,23)</f>
        <v>4</v>
      </c>
      <c r="D290" s="99"/>
      <c r="E290" s="99"/>
      <c r="F290" s="100"/>
      <c r="G290" s="101"/>
      <c r="H290" s="102"/>
      <c r="I290" s="99"/>
      <c r="J290" s="99"/>
      <c r="K290" s="99"/>
      <c r="L290" s="101"/>
      <c r="M290" s="157"/>
      <c r="O290" s="86"/>
      <c r="P290" s="72" t="s">
        <v>141</v>
      </c>
      <c r="Q290" s="73">
        <f>VLOOKUP($S272,'Tischplan_16er_1.-5.'!$4:$100,22)</f>
        <v>6</v>
      </c>
      <c r="R290" s="73">
        <f>VLOOKUP($S272,'Tischplan_16er_1.-5.'!$4:$100,23)</f>
        <v>4</v>
      </c>
      <c r="S290" s="99"/>
      <c r="T290" s="99"/>
      <c r="U290" s="100"/>
      <c r="V290" s="101"/>
      <c r="W290" s="102"/>
      <c r="X290" s="99"/>
      <c r="Y290" s="99"/>
      <c r="Z290" s="99"/>
      <c r="AA290" s="101"/>
      <c r="AB290" s="157"/>
    </row>
    <row r="291" spans="1:28" ht="21.75" customHeight="1" thickBot="1" x14ac:dyDescent="0.25">
      <c r="A291" s="103" t="s">
        <v>109</v>
      </c>
      <c r="B291" s="109"/>
      <c r="C291" s="109"/>
      <c r="D291" s="90"/>
      <c r="E291" s="90"/>
      <c r="F291" s="91"/>
      <c r="G291" s="92"/>
      <c r="H291" s="87"/>
      <c r="I291" s="90"/>
      <c r="J291" s="90"/>
      <c r="K291" s="90"/>
      <c r="L291" s="92"/>
      <c r="O291" s="86"/>
      <c r="P291" s="103" t="s">
        <v>109</v>
      </c>
      <c r="Q291" s="109"/>
      <c r="R291" s="109"/>
      <c r="S291" s="90"/>
      <c r="T291" s="90"/>
      <c r="U291" s="91"/>
      <c r="V291" s="92"/>
      <c r="W291" s="87"/>
      <c r="X291" s="90"/>
      <c r="Y291" s="90"/>
      <c r="Z291" s="90"/>
      <c r="AA291" s="92"/>
    </row>
    <row r="292" spans="1:28" ht="21.75" customHeight="1" thickBot="1" x14ac:dyDescent="0.25">
      <c r="A292" s="266" t="s">
        <v>115</v>
      </c>
      <c r="B292" s="255"/>
      <c r="C292" s="259"/>
      <c r="D292" s="90" t="s">
        <v>100</v>
      </c>
      <c r="E292" s="90"/>
      <c r="F292" s="91"/>
      <c r="G292" s="92" t="s">
        <v>100</v>
      </c>
      <c r="H292" s="87"/>
      <c r="I292" s="90"/>
      <c r="J292" s="90"/>
      <c r="K292" s="90"/>
      <c r="L292" s="92"/>
      <c r="O292" s="86"/>
      <c r="P292" s="266" t="s">
        <v>115</v>
      </c>
      <c r="Q292" s="255"/>
      <c r="R292" s="259"/>
      <c r="S292" s="90" t="s">
        <v>100</v>
      </c>
      <c r="T292" s="90"/>
      <c r="U292" s="91"/>
      <c r="V292" s="92" t="s">
        <v>100</v>
      </c>
      <c r="W292" s="87"/>
      <c r="X292" s="90"/>
      <c r="Y292" s="90"/>
      <c r="Z292" s="90"/>
      <c r="AA292" s="92"/>
    </row>
    <row r="293" spans="1:28" ht="8.25" customHeight="1" thickBot="1" x14ac:dyDescent="0.25">
      <c r="A293" s="164"/>
      <c r="B293" s="173"/>
      <c r="C293" s="173"/>
      <c r="D293" s="83"/>
      <c r="E293" s="83"/>
      <c r="F293" s="83"/>
      <c r="G293" s="83"/>
      <c r="H293" s="83"/>
      <c r="I293" s="83"/>
      <c r="J293" s="83"/>
      <c r="K293" s="83"/>
      <c r="L293" s="83"/>
      <c r="P293" s="164"/>
      <c r="Q293" s="174"/>
      <c r="R293" s="174"/>
      <c r="S293" s="175"/>
      <c r="T293" s="175"/>
      <c r="U293" s="175"/>
      <c r="V293" s="175"/>
      <c r="W293" s="175"/>
      <c r="X293" s="175"/>
      <c r="Y293" s="175"/>
      <c r="Z293" s="175"/>
      <c r="AA293" s="175"/>
    </row>
    <row r="294" spans="1:28" ht="18" customHeight="1" thickBot="1" x14ac:dyDescent="0.3">
      <c r="A294" s="82" t="s">
        <v>90</v>
      </c>
      <c r="B294" s="83"/>
      <c r="C294" s="83"/>
      <c r="D294" s="84" t="str">
        <f>D272</f>
        <v>E3</v>
      </c>
      <c r="E294" s="84" t="s">
        <v>91</v>
      </c>
      <c r="F294" s="83"/>
      <c r="G294" s="254"/>
      <c r="H294" s="255"/>
      <c r="I294" s="255"/>
      <c r="J294" s="255"/>
      <c r="K294" s="255"/>
      <c r="L294" s="256"/>
      <c r="M294" s="162" t="s">
        <v>138</v>
      </c>
      <c r="N294" s="166"/>
      <c r="O294" s="86"/>
      <c r="P294" s="82" t="s">
        <v>90</v>
      </c>
      <c r="Q294" s="83"/>
      <c r="R294" s="83"/>
      <c r="S294" s="84" t="str">
        <f>S272</f>
        <v>E4</v>
      </c>
      <c r="T294" s="84" t="s">
        <v>91</v>
      </c>
      <c r="U294" s="83"/>
      <c r="V294" s="254"/>
      <c r="W294" s="254"/>
      <c r="X294" s="254"/>
      <c r="Y294" s="254"/>
      <c r="Z294" s="254"/>
      <c r="AA294" s="257"/>
      <c r="AB294" s="162" t="s">
        <v>138</v>
      </c>
    </row>
    <row r="295" spans="1:28" ht="21.75" customHeight="1" x14ac:dyDescent="0.2">
      <c r="A295" s="70" t="s">
        <v>110</v>
      </c>
      <c r="B295" s="71">
        <f>VLOOKUP($D272,'Tischplan_16er_1.-5.'!$4:$100,26)</f>
        <v>5</v>
      </c>
      <c r="C295" s="71">
        <f>VLOOKUP($D272,'Tischplan_16er_1.-5.'!$4:$100,27)</f>
        <v>4</v>
      </c>
      <c r="D295" s="95"/>
      <c r="E295" s="95"/>
      <c r="F295" s="96"/>
      <c r="G295" s="97"/>
      <c r="H295" s="98"/>
      <c r="I295" s="95"/>
      <c r="J295" s="95"/>
      <c r="K295" s="95"/>
      <c r="L295" s="97"/>
      <c r="M295" s="157"/>
      <c r="O295" s="86"/>
      <c r="P295" s="70" t="s">
        <v>110</v>
      </c>
      <c r="Q295" s="71">
        <f>VLOOKUP($S272,'Tischplan_16er_1.-5.'!$4:$100,26)</f>
        <v>6</v>
      </c>
      <c r="R295" s="71">
        <f>VLOOKUP($S272,'Tischplan_16er_1.-5.'!$4:$100,27)</f>
        <v>4</v>
      </c>
      <c r="S295" s="95"/>
      <c r="T295" s="95"/>
      <c r="U295" s="96"/>
      <c r="V295" s="97"/>
      <c r="W295" s="98"/>
      <c r="X295" s="95"/>
      <c r="Y295" s="95"/>
      <c r="Z295" s="95"/>
      <c r="AA295" s="97"/>
      <c r="AB295" s="157"/>
    </row>
    <row r="296" spans="1:28" ht="21.75" customHeight="1" x14ac:dyDescent="0.2">
      <c r="A296" s="167" t="s">
        <v>111</v>
      </c>
      <c r="B296" s="168">
        <f>VLOOKUP($D272,'Tischplan_16er_1.-5.'!$4:$100,28)</f>
        <v>6</v>
      </c>
      <c r="C296" s="168">
        <f>VLOOKUP($D272,'Tischplan_16er_1.-5.'!$4:$100,29)</f>
        <v>3</v>
      </c>
      <c r="D296" s="169"/>
      <c r="E296" s="169"/>
      <c r="F296" s="170"/>
      <c r="G296" s="171"/>
      <c r="H296" s="172"/>
      <c r="I296" s="169"/>
      <c r="J296" s="169"/>
      <c r="K296" s="169"/>
      <c r="L296" s="171"/>
      <c r="M296" s="157"/>
      <c r="O296" s="86"/>
      <c r="P296" s="167" t="s">
        <v>111</v>
      </c>
      <c r="Q296" s="168">
        <f>VLOOKUP($S272,'Tischplan_16er_1.-5.'!$4:$100,28)</f>
        <v>5</v>
      </c>
      <c r="R296" s="168">
        <f>VLOOKUP($S272,'Tischplan_16er_1.-5.'!$4:$100,29)</f>
        <v>3</v>
      </c>
      <c r="S296" s="169"/>
      <c r="T296" s="169"/>
      <c r="U296" s="170"/>
      <c r="V296" s="171"/>
      <c r="W296" s="172"/>
      <c r="X296" s="169"/>
      <c r="Y296" s="169"/>
      <c r="Z296" s="169"/>
      <c r="AA296" s="171"/>
      <c r="AB296" s="157"/>
    </row>
    <row r="297" spans="1:28" ht="21.75" customHeight="1" thickBot="1" x14ac:dyDescent="0.25">
      <c r="A297" s="72" t="s">
        <v>142</v>
      </c>
      <c r="B297" s="73">
        <f>VLOOKUP($D272,'Tischplan_16er_1.-5.'!$4:$100,30)</f>
        <v>8</v>
      </c>
      <c r="C297" s="73">
        <f>VLOOKUP($D272,'Tischplan_16er_1.-5.'!$4:$100,31)</f>
        <v>2</v>
      </c>
      <c r="D297" s="99"/>
      <c r="E297" s="99"/>
      <c r="F297" s="100"/>
      <c r="G297" s="101"/>
      <c r="H297" s="102"/>
      <c r="I297" s="99"/>
      <c r="J297" s="99"/>
      <c r="K297" s="99"/>
      <c r="L297" s="101"/>
      <c r="M297" s="157"/>
      <c r="O297" s="86"/>
      <c r="P297" s="72" t="s">
        <v>142</v>
      </c>
      <c r="Q297" s="73">
        <f>VLOOKUP($S272,'Tischplan_16er_1.-5.'!$4:$100,30)</f>
        <v>7</v>
      </c>
      <c r="R297" s="73">
        <f>VLOOKUP($S272,'Tischplan_16er_1.-5.'!$4:$100,31)</f>
        <v>2</v>
      </c>
      <c r="S297" s="99"/>
      <c r="T297" s="99"/>
      <c r="U297" s="100"/>
      <c r="V297" s="101"/>
      <c r="W297" s="102"/>
      <c r="X297" s="99"/>
      <c r="Y297" s="99"/>
      <c r="Z297" s="99"/>
      <c r="AA297" s="101"/>
      <c r="AB297" s="157"/>
    </row>
    <row r="298" spans="1:28" ht="21.75" customHeight="1" thickBot="1" x14ac:dyDescent="0.25">
      <c r="A298" s="103" t="s">
        <v>116</v>
      </c>
      <c r="B298" s="109"/>
      <c r="C298" s="109"/>
      <c r="D298" s="90"/>
      <c r="E298" s="90"/>
      <c r="F298" s="91"/>
      <c r="G298" s="92"/>
      <c r="H298" s="87"/>
      <c r="I298" s="90"/>
      <c r="J298" s="90"/>
      <c r="K298" s="90"/>
      <c r="L298" s="92"/>
      <c r="O298" s="86"/>
      <c r="P298" s="103" t="s">
        <v>116</v>
      </c>
      <c r="Q298" s="109"/>
      <c r="R298" s="109"/>
      <c r="S298" s="90"/>
      <c r="T298" s="90"/>
      <c r="U298" s="91"/>
      <c r="V298" s="92"/>
      <c r="W298" s="87"/>
      <c r="X298" s="90"/>
      <c r="Y298" s="90"/>
      <c r="Z298" s="90"/>
      <c r="AA298" s="92"/>
    </row>
    <row r="299" spans="1:28" ht="21.75" customHeight="1" thickBot="1" x14ac:dyDescent="0.25">
      <c r="A299" s="266" t="s">
        <v>143</v>
      </c>
      <c r="B299" s="255"/>
      <c r="C299" s="259"/>
      <c r="D299" s="90" t="s">
        <v>100</v>
      </c>
      <c r="E299" s="90"/>
      <c r="F299" s="91"/>
      <c r="G299" s="92" t="s">
        <v>100</v>
      </c>
      <c r="H299" s="87"/>
      <c r="I299" s="90"/>
      <c r="J299" s="90"/>
      <c r="K299" s="90"/>
      <c r="L299" s="92"/>
      <c r="O299" s="86"/>
      <c r="P299" s="266" t="s">
        <v>143</v>
      </c>
      <c r="Q299" s="255"/>
      <c r="R299" s="259"/>
      <c r="S299" s="90" t="s">
        <v>100</v>
      </c>
      <c r="T299" s="90"/>
      <c r="U299" s="91"/>
      <c r="V299" s="92" t="s">
        <v>100</v>
      </c>
      <c r="W299" s="87"/>
      <c r="X299" s="90"/>
      <c r="Y299" s="90"/>
      <c r="Z299" s="90"/>
      <c r="AA299" s="92"/>
    </row>
    <row r="300" spans="1:28" ht="21" customHeight="1" x14ac:dyDescent="0.2">
      <c r="M300" s="180"/>
      <c r="N300" s="180"/>
      <c r="O300" s="69"/>
      <c r="AB300" s="180"/>
    </row>
    <row r="301" spans="1:28" ht="24" customHeight="1" thickBot="1" x14ac:dyDescent="0.25">
      <c r="A301" s="81"/>
      <c r="B301" s="267" t="str">
        <f>$B$1</f>
        <v xml:space="preserve">  3-Serien Liga</v>
      </c>
      <c r="C301" s="267"/>
      <c r="D301" s="267"/>
      <c r="E301" s="267"/>
      <c r="F301" s="267"/>
      <c r="G301" s="267"/>
      <c r="H301" s="267"/>
      <c r="I301" s="267"/>
      <c r="J301" s="268">
        <f>$J$1</f>
        <v>2023</v>
      </c>
      <c r="K301" s="268"/>
      <c r="L301" s="268"/>
      <c r="M301" s="180" t="s">
        <v>123</v>
      </c>
      <c r="N301" s="180"/>
      <c r="O301" s="69">
        <v>2</v>
      </c>
      <c r="P301" s="81"/>
      <c r="Q301" s="267" t="str">
        <f>$B$1</f>
        <v xml:space="preserve">  3-Serien Liga</v>
      </c>
      <c r="R301" s="267"/>
      <c r="S301" s="267"/>
      <c r="T301" s="267"/>
      <c r="U301" s="267"/>
      <c r="V301" s="267"/>
      <c r="W301" s="267"/>
      <c r="X301" s="267"/>
      <c r="Y301" s="268">
        <f>$J$1</f>
        <v>2023</v>
      </c>
      <c r="Z301" s="268"/>
      <c r="AA301" s="268"/>
      <c r="AB301" s="180" t="s">
        <v>123</v>
      </c>
    </row>
    <row r="302" spans="1:28" ht="18" customHeight="1" thickBot="1" x14ac:dyDescent="0.3">
      <c r="A302" s="82" t="s">
        <v>90</v>
      </c>
      <c r="B302" s="83"/>
      <c r="C302" s="83"/>
      <c r="D302" s="84" t="str">
        <f>M301&amp;O301-1</f>
        <v>F1</v>
      </c>
      <c r="E302" s="84" t="s">
        <v>91</v>
      </c>
      <c r="F302" s="83"/>
      <c r="G302" s="254"/>
      <c r="H302" s="255"/>
      <c r="I302" s="255"/>
      <c r="J302" s="255"/>
      <c r="K302" s="255"/>
      <c r="L302" s="256"/>
      <c r="M302" s="166"/>
      <c r="N302" s="166"/>
      <c r="O302" s="86"/>
      <c r="P302" s="82" t="s">
        <v>90</v>
      </c>
      <c r="Q302" s="83"/>
      <c r="R302" s="83"/>
      <c r="S302" s="84" t="str">
        <f>M301&amp;O301</f>
        <v>F2</v>
      </c>
      <c r="T302" s="84" t="s">
        <v>91</v>
      </c>
      <c r="U302" s="83"/>
      <c r="V302" s="254"/>
      <c r="W302" s="254"/>
      <c r="X302" s="254"/>
      <c r="Y302" s="254"/>
      <c r="Z302" s="254"/>
      <c r="AA302" s="257"/>
      <c r="AB302" s="166"/>
    </row>
    <row r="303" spans="1:28" ht="18" customHeight="1" thickBot="1" x14ac:dyDescent="0.25">
      <c r="A303" s="87" t="s">
        <v>92</v>
      </c>
      <c r="B303" s="88" t="s">
        <v>93</v>
      </c>
      <c r="C303" s="88" t="s">
        <v>23</v>
      </c>
      <c r="D303" s="88" t="s">
        <v>94</v>
      </c>
      <c r="E303" s="88" t="s">
        <v>95</v>
      </c>
      <c r="F303" s="88" t="s">
        <v>96</v>
      </c>
      <c r="G303" s="89" t="s">
        <v>97</v>
      </c>
      <c r="H303" s="263" t="s">
        <v>98</v>
      </c>
      <c r="I303" s="264"/>
      <c r="J303" s="264"/>
      <c r="K303" s="264"/>
      <c r="L303" s="265"/>
      <c r="M303" s="162" t="s">
        <v>138</v>
      </c>
      <c r="N303" s="166"/>
      <c r="O303" s="86"/>
      <c r="P303" s="87" t="s">
        <v>92</v>
      </c>
      <c r="Q303" s="88" t="s">
        <v>93</v>
      </c>
      <c r="R303" s="88" t="s">
        <v>23</v>
      </c>
      <c r="S303" s="88" t="s">
        <v>94</v>
      </c>
      <c r="T303" s="88" t="s">
        <v>95</v>
      </c>
      <c r="U303" s="88" t="s">
        <v>96</v>
      </c>
      <c r="V303" s="89" t="s">
        <v>97</v>
      </c>
      <c r="W303" s="263" t="s">
        <v>98</v>
      </c>
      <c r="X303" s="264"/>
      <c r="Y303" s="264"/>
      <c r="Z303" s="264"/>
      <c r="AA303" s="265"/>
      <c r="AB303" s="162" t="s">
        <v>138</v>
      </c>
    </row>
    <row r="304" spans="1:28" ht="21.75" customHeight="1" x14ac:dyDescent="0.2">
      <c r="A304" s="70" t="s">
        <v>99</v>
      </c>
      <c r="B304" s="71">
        <f>VLOOKUP($D302,'Tischplan_16er_1.-5.'!$4:$100,2)</f>
        <v>6</v>
      </c>
      <c r="C304" s="71">
        <f>VLOOKUP($D302,'Tischplan_16er_1.-5.'!$4:$100,3)</f>
        <v>3</v>
      </c>
      <c r="D304" s="95" t="s">
        <v>100</v>
      </c>
      <c r="E304" s="95"/>
      <c r="F304" s="96"/>
      <c r="G304" s="97" t="s">
        <v>100</v>
      </c>
      <c r="H304" s="98"/>
      <c r="I304" s="95"/>
      <c r="J304" s="95"/>
      <c r="K304" s="95"/>
      <c r="L304" s="97"/>
      <c r="M304" s="157"/>
      <c r="O304" s="86"/>
      <c r="P304" s="70" t="s">
        <v>99</v>
      </c>
      <c r="Q304" s="71">
        <f>VLOOKUP($S302,'Tischplan_16er_1.-5.'!$4:$100,2)</f>
        <v>5</v>
      </c>
      <c r="R304" s="71">
        <f>VLOOKUP($S302,'Tischplan_16er_1.-5.'!$4:$100,3)</f>
        <v>3</v>
      </c>
      <c r="S304" s="95"/>
      <c r="T304" s="95"/>
      <c r="U304" s="96"/>
      <c r="V304" s="97"/>
      <c r="W304" s="98"/>
      <c r="X304" s="95"/>
      <c r="Y304" s="95"/>
      <c r="Z304" s="95"/>
      <c r="AA304" s="97"/>
      <c r="AB304" s="157"/>
    </row>
    <row r="305" spans="1:28" ht="21.75" customHeight="1" x14ac:dyDescent="0.2">
      <c r="A305" s="167" t="s">
        <v>101</v>
      </c>
      <c r="B305" s="168">
        <f>VLOOKUP($D302,'Tischplan_16er_1.-5.'!$4:$100,4)</f>
        <v>7</v>
      </c>
      <c r="C305" s="168">
        <f>VLOOKUP($D302,'Tischplan_16er_1.-5.'!$4:$100,5)</f>
        <v>4</v>
      </c>
      <c r="D305" s="169"/>
      <c r="E305" s="169"/>
      <c r="F305" s="170"/>
      <c r="G305" s="171"/>
      <c r="H305" s="172"/>
      <c r="I305" s="169"/>
      <c r="J305" s="169"/>
      <c r="K305" s="169"/>
      <c r="L305" s="171"/>
      <c r="M305" s="157"/>
      <c r="O305" s="86" t="s">
        <v>100</v>
      </c>
      <c r="P305" s="167" t="s">
        <v>101</v>
      </c>
      <c r="Q305" s="168">
        <f>VLOOKUP($S302,'Tischplan_16er_1.-5.'!$4:$100,4)</f>
        <v>8</v>
      </c>
      <c r="R305" s="168">
        <f>VLOOKUP($S302,'Tischplan_16er_1.-5.'!$4:$100,5)</f>
        <v>4</v>
      </c>
      <c r="S305" s="169"/>
      <c r="T305" s="169"/>
      <c r="U305" s="170"/>
      <c r="V305" s="171"/>
      <c r="W305" s="172"/>
      <c r="X305" s="169"/>
      <c r="Y305" s="169"/>
      <c r="Z305" s="169"/>
      <c r="AA305" s="171"/>
      <c r="AB305" s="157"/>
    </row>
    <row r="306" spans="1:28" ht="21.75" customHeight="1" thickBot="1" x14ac:dyDescent="0.25">
      <c r="A306" s="72" t="s">
        <v>139</v>
      </c>
      <c r="B306" s="73">
        <f>VLOOKUP($D302,'Tischplan_16er_1.-5.'!$4:$100,6)</f>
        <v>8</v>
      </c>
      <c r="C306" s="73">
        <f>VLOOKUP($D302,'Tischplan_16er_1.-5.'!$4:$100,7)</f>
        <v>1</v>
      </c>
      <c r="D306" s="99"/>
      <c r="E306" s="99"/>
      <c r="F306" s="100"/>
      <c r="G306" s="101"/>
      <c r="H306" s="102"/>
      <c r="I306" s="99"/>
      <c r="J306" s="99"/>
      <c r="K306" s="99"/>
      <c r="L306" s="101"/>
      <c r="M306" s="157"/>
      <c r="O306" s="86"/>
      <c r="P306" s="72" t="s">
        <v>139</v>
      </c>
      <c r="Q306" s="73">
        <f>VLOOKUP($S302,'Tischplan_16er_1.-5.'!$4:$100,6)</f>
        <v>7</v>
      </c>
      <c r="R306" s="73">
        <f>VLOOKUP($S302,'Tischplan_16er_1.-5.'!$4:$100,7)</f>
        <v>1</v>
      </c>
      <c r="S306" s="99"/>
      <c r="T306" s="99"/>
      <c r="U306" s="100"/>
      <c r="V306" s="101"/>
      <c r="W306" s="102"/>
      <c r="X306" s="99"/>
      <c r="Y306" s="99"/>
      <c r="Z306" s="99"/>
      <c r="AA306" s="101"/>
      <c r="AB306" s="157"/>
    </row>
    <row r="307" spans="1:28" ht="21.75" customHeight="1" thickBot="1" x14ac:dyDescent="0.25">
      <c r="A307" s="103" t="s">
        <v>106</v>
      </c>
      <c r="B307" s="109"/>
      <c r="C307" s="109"/>
      <c r="D307" s="90"/>
      <c r="E307" s="90"/>
      <c r="F307" s="91"/>
      <c r="G307" s="92" t="s">
        <v>100</v>
      </c>
      <c r="H307" s="87"/>
      <c r="I307" s="90"/>
      <c r="J307" s="90"/>
      <c r="K307" s="90"/>
      <c r="L307" s="92"/>
      <c r="O307" s="86"/>
      <c r="P307" s="103" t="s">
        <v>106</v>
      </c>
      <c r="Q307" s="109"/>
      <c r="R307" s="109"/>
      <c r="S307" s="90"/>
      <c r="T307" s="90"/>
      <c r="U307" s="91"/>
      <c r="V307" s="92"/>
      <c r="W307" s="87"/>
      <c r="X307" s="90"/>
      <c r="Y307" s="90"/>
      <c r="Z307" s="90"/>
      <c r="AA307" s="92"/>
    </row>
    <row r="308" spans="1:28" ht="8.25" customHeight="1" thickBot="1" x14ac:dyDescent="0.25">
      <c r="A308" s="164"/>
      <c r="B308" s="173"/>
      <c r="C308" s="173"/>
      <c r="D308" s="83"/>
      <c r="E308" s="83"/>
      <c r="F308" s="83"/>
      <c r="G308" s="83"/>
      <c r="H308" s="83"/>
      <c r="I308" s="83"/>
      <c r="J308" s="83"/>
      <c r="K308" s="83"/>
      <c r="L308" s="83"/>
      <c r="P308" s="164"/>
      <c r="Q308" s="174"/>
      <c r="R308" s="174"/>
      <c r="S308" s="175"/>
      <c r="T308" s="175"/>
      <c r="U308" s="175"/>
      <c r="V308" s="175"/>
      <c r="W308" s="175"/>
      <c r="X308" s="175"/>
      <c r="Y308" s="175"/>
      <c r="Z308" s="175"/>
      <c r="AA308" s="175"/>
    </row>
    <row r="309" spans="1:28" ht="18" customHeight="1" thickBot="1" x14ac:dyDescent="0.3">
      <c r="A309" s="82" t="s">
        <v>90</v>
      </c>
      <c r="B309" s="83"/>
      <c r="C309" s="83"/>
      <c r="D309" s="84" t="str">
        <f>D302</f>
        <v>F1</v>
      </c>
      <c r="E309" s="84" t="s">
        <v>91</v>
      </c>
      <c r="F309" s="83"/>
      <c r="G309" s="254"/>
      <c r="H309" s="255"/>
      <c r="I309" s="255"/>
      <c r="J309" s="255"/>
      <c r="K309" s="255"/>
      <c r="L309" s="256"/>
      <c r="M309" s="162" t="s">
        <v>138</v>
      </c>
      <c r="O309" s="86"/>
      <c r="P309" s="82" t="s">
        <v>90</v>
      </c>
      <c r="Q309" s="83"/>
      <c r="R309" s="83"/>
      <c r="S309" s="84" t="str">
        <f>S302</f>
        <v>F2</v>
      </c>
      <c r="T309" s="84" t="s">
        <v>91</v>
      </c>
      <c r="U309" s="83"/>
      <c r="V309" s="254"/>
      <c r="W309" s="254"/>
      <c r="X309" s="254"/>
      <c r="Y309" s="254"/>
      <c r="Z309" s="254"/>
      <c r="AA309" s="257"/>
      <c r="AB309" s="162" t="s">
        <v>138</v>
      </c>
    </row>
    <row r="310" spans="1:28" ht="21.75" customHeight="1" x14ac:dyDescent="0.2">
      <c r="A310" s="70" t="s">
        <v>102</v>
      </c>
      <c r="B310" s="71">
        <f>VLOOKUP($D302,'Tischplan_16er_1.-5.'!$4:$100,10)</f>
        <v>5</v>
      </c>
      <c r="C310" s="71">
        <f>VLOOKUP($D302,'Tischplan_16er_1.-5.'!$4:$100,11)</f>
        <v>1</v>
      </c>
      <c r="D310" s="95"/>
      <c r="E310" s="95"/>
      <c r="F310" s="96"/>
      <c r="G310" s="97" t="s">
        <v>100</v>
      </c>
      <c r="H310" s="98"/>
      <c r="I310" s="95"/>
      <c r="J310" s="95"/>
      <c r="K310" s="95"/>
      <c r="L310" s="97"/>
      <c r="M310" s="157"/>
      <c r="N310" s="176"/>
      <c r="O310" s="94"/>
      <c r="P310" s="70" t="s">
        <v>102</v>
      </c>
      <c r="Q310" s="71">
        <f>VLOOKUP($S302,'Tischplan_16er_1.-5.'!$4:$100,10)</f>
        <v>6</v>
      </c>
      <c r="R310" s="71">
        <f>VLOOKUP($S302,'Tischplan_16er_1.-5.'!$4:$100,11)</f>
        <v>1</v>
      </c>
      <c r="S310" s="95"/>
      <c r="T310" s="95"/>
      <c r="U310" s="96"/>
      <c r="V310" s="97"/>
      <c r="W310" s="98"/>
      <c r="X310" s="95"/>
      <c r="Y310" s="95"/>
      <c r="Z310" s="95"/>
      <c r="AA310" s="97"/>
      <c r="AB310" s="157"/>
    </row>
    <row r="311" spans="1:28" ht="21.75" customHeight="1" x14ac:dyDescent="0.2">
      <c r="A311" s="167" t="s">
        <v>103</v>
      </c>
      <c r="B311" s="168">
        <f>VLOOKUP($D302,'Tischplan_16er_1.-5.'!$4:$100,12)</f>
        <v>5</v>
      </c>
      <c r="C311" s="168">
        <f>VLOOKUP($D302,'Tischplan_16er_1.-5.'!$4:$100,13)</f>
        <v>2</v>
      </c>
      <c r="D311" s="169"/>
      <c r="E311" s="169"/>
      <c r="F311" s="170"/>
      <c r="G311" s="171"/>
      <c r="H311" s="172"/>
      <c r="I311" s="169"/>
      <c r="J311" s="169"/>
      <c r="K311" s="169"/>
      <c r="L311" s="171"/>
      <c r="M311" s="157"/>
      <c r="N311" s="176"/>
      <c r="O311" s="94"/>
      <c r="P311" s="167" t="s">
        <v>103</v>
      </c>
      <c r="Q311" s="168">
        <f>VLOOKUP($S302,'Tischplan_16er_1.-5.'!$4:$100,12)</f>
        <v>6</v>
      </c>
      <c r="R311" s="168">
        <f>VLOOKUP($S302,'Tischplan_16er_1.-5.'!$4:$100,13)</f>
        <v>2</v>
      </c>
      <c r="S311" s="169"/>
      <c r="T311" s="169"/>
      <c r="U311" s="170"/>
      <c r="V311" s="171"/>
      <c r="W311" s="172"/>
      <c r="X311" s="169"/>
      <c r="Y311" s="169"/>
      <c r="Z311" s="169"/>
      <c r="AA311" s="171"/>
      <c r="AB311" s="157"/>
    </row>
    <row r="312" spans="1:28" ht="21.75" customHeight="1" thickBot="1" x14ac:dyDescent="0.25">
      <c r="A312" s="72" t="s">
        <v>140</v>
      </c>
      <c r="B312" s="73">
        <f>VLOOKUP($D302,'Tischplan_16er_1.-5.'!$4:$100,14)</f>
        <v>5</v>
      </c>
      <c r="C312" s="73">
        <f>VLOOKUP($D302,'Tischplan_16er_1.-5.'!$4:$100,15)</f>
        <v>3</v>
      </c>
      <c r="D312" s="99"/>
      <c r="E312" s="99"/>
      <c r="F312" s="100"/>
      <c r="G312" s="101"/>
      <c r="H312" s="102"/>
      <c r="I312" s="99"/>
      <c r="J312" s="99"/>
      <c r="K312" s="99"/>
      <c r="L312" s="101"/>
      <c r="M312" s="157"/>
      <c r="N312" s="176"/>
      <c r="O312" s="94"/>
      <c r="P312" s="72" t="s">
        <v>140</v>
      </c>
      <c r="Q312" s="73">
        <f>VLOOKUP($S302,'Tischplan_16er_1.-5.'!$4:$100,14)</f>
        <v>6</v>
      </c>
      <c r="R312" s="73">
        <f>VLOOKUP($S302,'Tischplan_16er_1.-5.'!$4:$100,15)</f>
        <v>3</v>
      </c>
      <c r="S312" s="99"/>
      <c r="T312" s="99"/>
      <c r="U312" s="100"/>
      <c r="V312" s="101"/>
      <c r="W312" s="102"/>
      <c r="X312" s="99"/>
      <c r="Y312" s="99"/>
      <c r="Z312" s="99"/>
      <c r="AA312" s="101"/>
      <c r="AB312" s="157"/>
    </row>
    <row r="313" spans="1:28" ht="21.75" customHeight="1" thickBot="1" x14ac:dyDescent="0.25">
      <c r="A313" s="103" t="s">
        <v>107</v>
      </c>
      <c r="B313" s="109"/>
      <c r="C313" s="109"/>
      <c r="D313" s="90"/>
      <c r="E313" s="90"/>
      <c r="F313" s="91"/>
      <c r="G313" s="92"/>
      <c r="H313" s="87"/>
      <c r="I313" s="90"/>
      <c r="J313" s="90"/>
      <c r="K313" s="90"/>
      <c r="L313" s="92"/>
      <c r="O313" s="86"/>
      <c r="P313" s="103" t="s">
        <v>107</v>
      </c>
      <c r="Q313" s="109"/>
      <c r="R313" s="109"/>
      <c r="S313" s="90"/>
      <c r="T313" s="90"/>
      <c r="U313" s="91"/>
      <c r="V313" s="92"/>
      <c r="W313" s="87"/>
      <c r="X313" s="90"/>
      <c r="Y313" s="90"/>
      <c r="Z313" s="90"/>
      <c r="AA313" s="92"/>
    </row>
    <row r="314" spans="1:28" ht="21.75" customHeight="1" thickBot="1" x14ac:dyDescent="0.25">
      <c r="A314" s="266" t="s">
        <v>108</v>
      </c>
      <c r="B314" s="255"/>
      <c r="C314" s="259"/>
      <c r="D314" s="90" t="s">
        <v>100</v>
      </c>
      <c r="E314" s="90"/>
      <c r="F314" s="91"/>
      <c r="G314" s="92" t="s">
        <v>100</v>
      </c>
      <c r="H314" s="87"/>
      <c r="I314" s="90"/>
      <c r="J314" s="90"/>
      <c r="K314" s="90"/>
      <c r="L314" s="92"/>
      <c r="O314" s="86"/>
      <c r="P314" s="266" t="s">
        <v>108</v>
      </c>
      <c r="Q314" s="255"/>
      <c r="R314" s="259"/>
      <c r="S314" s="90" t="s">
        <v>100</v>
      </c>
      <c r="T314" s="90"/>
      <c r="U314" s="91"/>
      <c r="V314" s="92" t="s">
        <v>100</v>
      </c>
      <c r="W314" s="87"/>
      <c r="X314" s="90"/>
      <c r="Y314" s="90"/>
      <c r="Z314" s="90"/>
      <c r="AA314" s="92"/>
    </row>
    <row r="315" spans="1:28" ht="8.25" customHeight="1" x14ac:dyDescent="0.2">
      <c r="A315" s="74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O315" s="76"/>
      <c r="P315" s="74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</row>
    <row r="316" spans="1:28" ht="8.25" customHeight="1" thickBot="1" x14ac:dyDescent="0.25">
      <c r="A316" s="177"/>
      <c r="B316" s="178"/>
      <c r="C316" s="178"/>
      <c r="D316" s="178"/>
      <c r="E316" s="178"/>
      <c r="F316" s="178"/>
      <c r="G316" s="178"/>
      <c r="H316" s="178"/>
      <c r="I316" s="178"/>
      <c r="J316" s="178"/>
      <c r="K316" s="178"/>
      <c r="L316" s="178"/>
      <c r="O316" s="79"/>
      <c r="P316" s="177"/>
      <c r="Q316" s="178"/>
      <c r="R316" s="178"/>
      <c r="S316" s="178"/>
      <c r="T316" s="178"/>
      <c r="U316" s="178"/>
      <c r="V316" s="178"/>
      <c r="W316" s="178"/>
      <c r="X316" s="178"/>
      <c r="Y316" s="178"/>
      <c r="Z316" s="178"/>
      <c r="AA316" s="178"/>
    </row>
    <row r="317" spans="1:28" ht="18" customHeight="1" thickBot="1" x14ac:dyDescent="0.3">
      <c r="A317" s="82" t="s">
        <v>90</v>
      </c>
      <c r="B317" s="83"/>
      <c r="C317" s="83"/>
      <c r="D317" s="84" t="str">
        <f>D302</f>
        <v>F1</v>
      </c>
      <c r="E317" s="84" t="s">
        <v>91</v>
      </c>
      <c r="F317" s="83"/>
      <c r="G317" s="254"/>
      <c r="H317" s="255"/>
      <c r="I317" s="255"/>
      <c r="J317" s="255"/>
      <c r="K317" s="255"/>
      <c r="L317" s="256"/>
      <c r="M317" s="162" t="s">
        <v>138</v>
      </c>
      <c r="O317" s="86"/>
      <c r="P317" s="82" t="s">
        <v>90</v>
      </c>
      <c r="Q317" s="83"/>
      <c r="R317" s="83"/>
      <c r="S317" s="84" t="str">
        <f>S302</f>
        <v>F2</v>
      </c>
      <c r="T317" s="84" t="s">
        <v>91</v>
      </c>
      <c r="U317" s="83"/>
      <c r="V317" s="254"/>
      <c r="W317" s="254"/>
      <c r="X317" s="254"/>
      <c r="Y317" s="254"/>
      <c r="Z317" s="254"/>
      <c r="AA317" s="257"/>
      <c r="AB317" s="162" t="s">
        <v>138</v>
      </c>
    </row>
    <row r="318" spans="1:28" ht="21.75" customHeight="1" x14ac:dyDescent="0.2">
      <c r="A318" s="70" t="s">
        <v>104</v>
      </c>
      <c r="B318" s="71">
        <f>VLOOKUP($D302,'Tischplan_16er_1.-5.'!$4:$100,18)</f>
        <v>4</v>
      </c>
      <c r="C318" s="71">
        <f>VLOOKUP($D302,'Tischplan_16er_1.-5.'!$4:$100,19)</f>
        <v>2</v>
      </c>
      <c r="D318" s="95"/>
      <c r="E318" s="95"/>
      <c r="F318" s="96"/>
      <c r="G318" s="97"/>
      <c r="H318" s="98"/>
      <c r="I318" s="95"/>
      <c r="J318" s="95"/>
      <c r="K318" s="95"/>
      <c r="L318" s="97"/>
      <c r="M318" s="157"/>
      <c r="O318" s="86"/>
      <c r="P318" s="70" t="s">
        <v>104</v>
      </c>
      <c r="Q318" s="71">
        <f>VLOOKUP($S302,'Tischplan_16er_1.-5.'!$4:$100,18)</f>
        <v>3</v>
      </c>
      <c r="R318" s="71">
        <f>VLOOKUP($S302,'Tischplan_16er_1.-5.'!$4:$100,19)</f>
        <v>2</v>
      </c>
      <c r="S318" s="95"/>
      <c r="T318" s="95"/>
      <c r="U318" s="96"/>
      <c r="V318" s="97"/>
      <c r="W318" s="98"/>
      <c r="X318" s="95"/>
      <c r="Y318" s="95"/>
      <c r="Z318" s="95"/>
      <c r="AA318" s="97"/>
      <c r="AB318" s="157"/>
    </row>
    <row r="319" spans="1:28" ht="21.75" customHeight="1" x14ac:dyDescent="0.2">
      <c r="A319" s="167" t="s">
        <v>105</v>
      </c>
      <c r="B319" s="168">
        <f>VLOOKUP($D302,'Tischplan_16er_1.-5.'!$4:$100,20)</f>
        <v>2</v>
      </c>
      <c r="C319" s="168">
        <f>VLOOKUP($D302,'Tischplan_16er_1.-5.'!$4:$100,21)</f>
        <v>1</v>
      </c>
      <c r="D319" s="169"/>
      <c r="E319" s="169"/>
      <c r="F319" s="170"/>
      <c r="G319" s="171"/>
      <c r="H319" s="172"/>
      <c r="I319" s="169"/>
      <c r="J319" s="169"/>
      <c r="K319" s="169"/>
      <c r="L319" s="171"/>
      <c r="M319" s="157"/>
      <c r="O319" s="86"/>
      <c r="P319" s="167" t="s">
        <v>105</v>
      </c>
      <c r="Q319" s="168">
        <f>VLOOKUP($S302,'Tischplan_16er_1.-5.'!$4:$100,20)</f>
        <v>1</v>
      </c>
      <c r="R319" s="168">
        <f>VLOOKUP($S302,'Tischplan_16er_1.-5.'!$4:$100,21)</f>
        <v>1</v>
      </c>
      <c r="S319" s="169"/>
      <c r="T319" s="169"/>
      <c r="U319" s="170"/>
      <c r="V319" s="171"/>
      <c r="W319" s="172"/>
      <c r="X319" s="169"/>
      <c r="Y319" s="169"/>
      <c r="Z319" s="169"/>
      <c r="AA319" s="171"/>
      <c r="AB319" s="157"/>
    </row>
    <row r="320" spans="1:28" ht="21.75" customHeight="1" thickBot="1" x14ac:dyDescent="0.25">
      <c r="A320" s="72" t="s">
        <v>141</v>
      </c>
      <c r="B320" s="73">
        <f>VLOOKUP($D302,'Tischplan_16er_1.-5.'!$4:$100,22)</f>
        <v>3</v>
      </c>
      <c r="C320" s="73">
        <f>VLOOKUP($D302,'Tischplan_16er_1.-5.'!$4:$100,23)</f>
        <v>4</v>
      </c>
      <c r="D320" s="99"/>
      <c r="E320" s="99"/>
      <c r="F320" s="100"/>
      <c r="G320" s="101"/>
      <c r="H320" s="102"/>
      <c r="I320" s="99"/>
      <c r="J320" s="99"/>
      <c r="K320" s="99"/>
      <c r="L320" s="101"/>
      <c r="M320" s="157"/>
      <c r="O320" s="86"/>
      <c r="P320" s="72" t="s">
        <v>141</v>
      </c>
      <c r="Q320" s="73">
        <f>VLOOKUP($S302,'Tischplan_16er_1.-5.'!$4:$100,22)</f>
        <v>4</v>
      </c>
      <c r="R320" s="73">
        <f>VLOOKUP($S302,'Tischplan_16er_1.-5.'!$4:$100,23)</f>
        <v>4</v>
      </c>
      <c r="S320" s="99"/>
      <c r="T320" s="99"/>
      <c r="U320" s="100"/>
      <c r="V320" s="101"/>
      <c r="W320" s="102"/>
      <c r="X320" s="99"/>
      <c r="Y320" s="99"/>
      <c r="Z320" s="99"/>
      <c r="AA320" s="101"/>
      <c r="AB320" s="157"/>
    </row>
    <row r="321" spans="1:28" ht="21.75" customHeight="1" thickBot="1" x14ac:dyDescent="0.25">
      <c r="A321" s="103" t="s">
        <v>109</v>
      </c>
      <c r="B321" s="109"/>
      <c r="C321" s="109"/>
      <c r="D321" s="90"/>
      <c r="E321" s="90"/>
      <c r="F321" s="91"/>
      <c r="G321" s="92"/>
      <c r="H321" s="87"/>
      <c r="I321" s="90"/>
      <c r="J321" s="90"/>
      <c r="K321" s="90"/>
      <c r="L321" s="92"/>
      <c r="O321" s="86"/>
      <c r="P321" s="103" t="s">
        <v>109</v>
      </c>
      <c r="Q321" s="109"/>
      <c r="R321" s="109"/>
      <c r="S321" s="90"/>
      <c r="T321" s="90"/>
      <c r="U321" s="91"/>
      <c r="V321" s="92"/>
      <c r="W321" s="87"/>
      <c r="X321" s="90"/>
      <c r="Y321" s="90"/>
      <c r="Z321" s="90"/>
      <c r="AA321" s="92"/>
    </row>
    <row r="322" spans="1:28" ht="21.75" customHeight="1" thickBot="1" x14ac:dyDescent="0.25">
      <c r="A322" s="266" t="s">
        <v>115</v>
      </c>
      <c r="B322" s="255"/>
      <c r="C322" s="259"/>
      <c r="D322" s="90" t="s">
        <v>100</v>
      </c>
      <c r="E322" s="90"/>
      <c r="F322" s="91"/>
      <c r="G322" s="92" t="s">
        <v>100</v>
      </c>
      <c r="H322" s="87"/>
      <c r="I322" s="90"/>
      <c r="J322" s="90"/>
      <c r="K322" s="90"/>
      <c r="L322" s="92"/>
      <c r="O322" s="86"/>
      <c r="P322" s="266" t="s">
        <v>115</v>
      </c>
      <c r="Q322" s="255"/>
      <c r="R322" s="259"/>
      <c r="S322" s="90" t="s">
        <v>100</v>
      </c>
      <c r="T322" s="90"/>
      <c r="U322" s="91"/>
      <c r="V322" s="92" t="s">
        <v>100</v>
      </c>
      <c r="W322" s="87"/>
      <c r="X322" s="90"/>
      <c r="Y322" s="90"/>
      <c r="Z322" s="90"/>
      <c r="AA322" s="92"/>
    </row>
    <row r="323" spans="1:28" ht="8.25" customHeight="1" thickBot="1" x14ac:dyDescent="0.25">
      <c r="A323" s="164"/>
      <c r="B323" s="173"/>
      <c r="C323" s="173"/>
      <c r="D323" s="83"/>
      <c r="E323" s="83"/>
      <c r="F323" s="83"/>
      <c r="G323" s="83"/>
      <c r="H323" s="83"/>
      <c r="I323" s="83"/>
      <c r="J323" s="83"/>
      <c r="K323" s="83"/>
      <c r="L323" s="83"/>
      <c r="P323" s="164"/>
      <c r="Q323" s="174"/>
      <c r="R323" s="174"/>
      <c r="S323" s="175"/>
      <c r="T323" s="175"/>
      <c r="U323" s="175"/>
      <c r="V323" s="175"/>
      <c r="W323" s="175"/>
      <c r="X323" s="175"/>
      <c r="Y323" s="175"/>
      <c r="Z323" s="175"/>
      <c r="AA323" s="175"/>
    </row>
    <row r="324" spans="1:28" ht="18" customHeight="1" thickBot="1" x14ac:dyDescent="0.3">
      <c r="A324" s="82" t="s">
        <v>90</v>
      </c>
      <c r="B324" s="83"/>
      <c r="C324" s="83"/>
      <c r="D324" s="84" t="str">
        <f>D302</f>
        <v>F1</v>
      </c>
      <c r="E324" s="84" t="s">
        <v>91</v>
      </c>
      <c r="F324" s="83"/>
      <c r="G324" s="254"/>
      <c r="H324" s="255"/>
      <c r="I324" s="255"/>
      <c r="J324" s="255"/>
      <c r="K324" s="255"/>
      <c r="L324" s="256"/>
      <c r="M324" s="162" t="s">
        <v>138</v>
      </c>
      <c r="N324" s="166"/>
      <c r="O324" s="86"/>
      <c r="P324" s="82" t="s">
        <v>90</v>
      </c>
      <c r="Q324" s="83"/>
      <c r="R324" s="83"/>
      <c r="S324" s="84" t="str">
        <f>S302</f>
        <v>F2</v>
      </c>
      <c r="T324" s="84" t="s">
        <v>91</v>
      </c>
      <c r="U324" s="83"/>
      <c r="V324" s="254"/>
      <c r="W324" s="254"/>
      <c r="X324" s="254"/>
      <c r="Y324" s="254"/>
      <c r="Z324" s="254"/>
      <c r="AA324" s="257"/>
      <c r="AB324" s="162" t="s">
        <v>138</v>
      </c>
    </row>
    <row r="325" spans="1:28" ht="21.75" customHeight="1" x14ac:dyDescent="0.2">
      <c r="A325" s="70" t="s">
        <v>110</v>
      </c>
      <c r="B325" s="71">
        <f>VLOOKUP($D302,'Tischplan_16er_1.-5.'!$4:$100,26)</f>
        <v>3</v>
      </c>
      <c r="C325" s="71">
        <f>VLOOKUP($D302,'Tischplan_16er_1.-5.'!$4:$100,27)</f>
        <v>4</v>
      </c>
      <c r="D325" s="95"/>
      <c r="E325" s="95"/>
      <c r="F325" s="96"/>
      <c r="G325" s="97"/>
      <c r="H325" s="98"/>
      <c r="I325" s="95"/>
      <c r="J325" s="95"/>
      <c r="K325" s="95"/>
      <c r="L325" s="97"/>
      <c r="M325" s="157"/>
      <c r="O325" s="86"/>
      <c r="P325" s="70" t="s">
        <v>110</v>
      </c>
      <c r="Q325" s="71">
        <f>VLOOKUP($S302,'Tischplan_16er_1.-5.'!$4:$100,26)</f>
        <v>4</v>
      </c>
      <c r="R325" s="71">
        <f>VLOOKUP($S302,'Tischplan_16er_1.-5.'!$4:$100,27)</f>
        <v>4</v>
      </c>
      <c r="S325" s="95"/>
      <c r="T325" s="95"/>
      <c r="U325" s="96"/>
      <c r="V325" s="97"/>
      <c r="W325" s="98"/>
      <c r="X325" s="95"/>
      <c r="Y325" s="95"/>
      <c r="Z325" s="95"/>
      <c r="AA325" s="97"/>
      <c r="AB325" s="157"/>
    </row>
    <row r="326" spans="1:28" ht="21.75" customHeight="1" x14ac:dyDescent="0.2">
      <c r="A326" s="167" t="s">
        <v>111</v>
      </c>
      <c r="B326" s="168">
        <f>VLOOKUP($D302,'Tischplan_16er_1.-5.'!$4:$100,28)</f>
        <v>4</v>
      </c>
      <c r="C326" s="168">
        <f>VLOOKUP($D302,'Tischplan_16er_1.-5.'!$4:$100,29)</f>
        <v>3</v>
      </c>
      <c r="D326" s="169"/>
      <c r="E326" s="169"/>
      <c r="F326" s="170"/>
      <c r="G326" s="171"/>
      <c r="H326" s="172"/>
      <c r="I326" s="169"/>
      <c r="J326" s="169"/>
      <c r="K326" s="169"/>
      <c r="L326" s="171"/>
      <c r="M326" s="157"/>
      <c r="O326" s="86"/>
      <c r="P326" s="167" t="s">
        <v>111</v>
      </c>
      <c r="Q326" s="168">
        <f>VLOOKUP($S302,'Tischplan_16er_1.-5.'!$4:$100,28)</f>
        <v>3</v>
      </c>
      <c r="R326" s="168">
        <f>VLOOKUP($S302,'Tischplan_16er_1.-5.'!$4:$100,29)</f>
        <v>3</v>
      </c>
      <c r="S326" s="169"/>
      <c r="T326" s="169"/>
      <c r="U326" s="170"/>
      <c r="V326" s="171"/>
      <c r="W326" s="172"/>
      <c r="X326" s="169"/>
      <c r="Y326" s="169"/>
      <c r="Z326" s="169"/>
      <c r="AA326" s="171"/>
      <c r="AB326" s="157"/>
    </row>
    <row r="327" spans="1:28" ht="21.75" customHeight="1" thickBot="1" x14ac:dyDescent="0.25">
      <c r="A327" s="72" t="s">
        <v>142</v>
      </c>
      <c r="B327" s="73">
        <f>VLOOKUP($D302,'Tischplan_16er_1.-5.'!$4:$100,30)</f>
        <v>2</v>
      </c>
      <c r="C327" s="73">
        <f>VLOOKUP($D302,'Tischplan_16er_1.-5.'!$4:$100,31)</f>
        <v>2</v>
      </c>
      <c r="D327" s="99"/>
      <c r="E327" s="99"/>
      <c r="F327" s="100"/>
      <c r="G327" s="101"/>
      <c r="H327" s="102"/>
      <c r="I327" s="99"/>
      <c r="J327" s="99"/>
      <c r="K327" s="99"/>
      <c r="L327" s="101"/>
      <c r="M327" s="157"/>
      <c r="O327" s="86"/>
      <c r="P327" s="72" t="s">
        <v>142</v>
      </c>
      <c r="Q327" s="73">
        <f>VLOOKUP($S302,'Tischplan_16er_1.-5.'!$4:$100,30)</f>
        <v>1</v>
      </c>
      <c r="R327" s="73">
        <f>VLOOKUP($S302,'Tischplan_16er_1.-5.'!$4:$100,31)</f>
        <v>2</v>
      </c>
      <c r="S327" s="99"/>
      <c r="T327" s="99"/>
      <c r="U327" s="100"/>
      <c r="V327" s="101"/>
      <c r="W327" s="102"/>
      <c r="X327" s="99"/>
      <c r="Y327" s="99"/>
      <c r="Z327" s="99"/>
      <c r="AA327" s="101"/>
      <c r="AB327" s="157"/>
    </row>
    <row r="328" spans="1:28" ht="21.75" customHeight="1" thickBot="1" x14ac:dyDescent="0.25">
      <c r="A328" s="103" t="s">
        <v>116</v>
      </c>
      <c r="B328" s="109"/>
      <c r="C328" s="109"/>
      <c r="D328" s="90"/>
      <c r="E328" s="90"/>
      <c r="F328" s="91"/>
      <c r="G328" s="92"/>
      <c r="H328" s="87"/>
      <c r="I328" s="90"/>
      <c r="J328" s="90"/>
      <c r="K328" s="90"/>
      <c r="L328" s="92"/>
      <c r="O328" s="86"/>
      <c r="P328" s="103" t="s">
        <v>116</v>
      </c>
      <c r="Q328" s="109"/>
      <c r="R328" s="109"/>
      <c r="S328" s="90"/>
      <c r="T328" s="90"/>
      <c r="U328" s="91"/>
      <c r="V328" s="92"/>
      <c r="W328" s="87"/>
      <c r="X328" s="90"/>
      <c r="Y328" s="90"/>
      <c r="Z328" s="90"/>
      <c r="AA328" s="92"/>
    </row>
    <row r="329" spans="1:28" ht="21.75" customHeight="1" thickBot="1" x14ac:dyDescent="0.25">
      <c r="A329" s="266" t="s">
        <v>143</v>
      </c>
      <c r="B329" s="255"/>
      <c r="C329" s="259"/>
      <c r="D329" s="90" t="s">
        <v>100</v>
      </c>
      <c r="E329" s="90"/>
      <c r="F329" s="91"/>
      <c r="G329" s="92" t="s">
        <v>100</v>
      </c>
      <c r="H329" s="87"/>
      <c r="I329" s="90"/>
      <c r="J329" s="90"/>
      <c r="K329" s="90"/>
      <c r="L329" s="92"/>
      <c r="O329" s="86"/>
      <c r="P329" s="266" t="s">
        <v>143</v>
      </c>
      <c r="Q329" s="255"/>
      <c r="R329" s="259"/>
      <c r="S329" s="90" t="s">
        <v>100</v>
      </c>
      <c r="T329" s="90"/>
      <c r="U329" s="91"/>
      <c r="V329" s="92" t="s">
        <v>100</v>
      </c>
      <c r="W329" s="87"/>
      <c r="X329" s="90"/>
      <c r="Y329" s="90"/>
      <c r="Z329" s="90"/>
      <c r="AA329" s="92"/>
    </row>
    <row r="330" spans="1:28" ht="21" customHeight="1" x14ac:dyDescent="0.2">
      <c r="M330" s="180"/>
      <c r="N330" s="180"/>
      <c r="O330" s="69"/>
      <c r="AB330" s="180"/>
    </row>
    <row r="331" spans="1:28" ht="24" customHeight="1" thickBot="1" x14ac:dyDescent="0.25">
      <c r="A331" s="81"/>
      <c r="B331" s="267" t="str">
        <f>$B$1</f>
        <v xml:space="preserve">  3-Serien Liga</v>
      </c>
      <c r="C331" s="267"/>
      <c r="D331" s="267"/>
      <c r="E331" s="267"/>
      <c r="F331" s="267"/>
      <c r="G331" s="267"/>
      <c r="H331" s="267"/>
      <c r="I331" s="267"/>
      <c r="J331" s="268">
        <f>$J$1</f>
        <v>2023</v>
      </c>
      <c r="K331" s="268"/>
      <c r="L331" s="268"/>
      <c r="M331" s="180" t="str">
        <f>M301</f>
        <v>F</v>
      </c>
      <c r="N331" s="180"/>
      <c r="O331" s="69">
        <f>O301+2</f>
        <v>4</v>
      </c>
      <c r="P331" s="81"/>
      <c r="Q331" s="267" t="str">
        <f>$B$1</f>
        <v xml:space="preserve">  3-Serien Liga</v>
      </c>
      <c r="R331" s="267"/>
      <c r="S331" s="267"/>
      <c r="T331" s="267"/>
      <c r="U331" s="267"/>
      <c r="V331" s="267"/>
      <c r="W331" s="267"/>
      <c r="X331" s="267"/>
      <c r="Y331" s="268">
        <f>$J$1</f>
        <v>2023</v>
      </c>
      <c r="Z331" s="268"/>
      <c r="AA331" s="268"/>
      <c r="AB331" s="180" t="str">
        <f>AB301</f>
        <v>F</v>
      </c>
    </row>
    <row r="332" spans="1:28" ht="18" customHeight="1" thickBot="1" x14ac:dyDescent="0.3">
      <c r="A332" s="82" t="s">
        <v>90</v>
      </c>
      <c r="B332" s="83"/>
      <c r="C332" s="83"/>
      <c r="D332" s="84" t="str">
        <f>M331&amp;O331-1</f>
        <v>F3</v>
      </c>
      <c r="E332" s="84" t="s">
        <v>91</v>
      </c>
      <c r="F332" s="83"/>
      <c r="G332" s="254"/>
      <c r="H332" s="255"/>
      <c r="I332" s="255"/>
      <c r="J332" s="255"/>
      <c r="K332" s="255"/>
      <c r="L332" s="256"/>
      <c r="M332" s="166"/>
      <c r="N332" s="166"/>
      <c r="O332" s="86"/>
      <c r="P332" s="82" t="s">
        <v>90</v>
      </c>
      <c r="Q332" s="83"/>
      <c r="R332" s="83"/>
      <c r="S332" s="84" t="str">
        <f>M331&amp;O331</f>
        <v>F4</v>
      </c>
      <c r="T332" s="84" t="s">
        <v>91</v>
      </c>
      <c r="U332" s="83"/>
      <c r="V332" s="254"/>
      <c r="W332" s="254"/>
      <c r="X332" s="254"/>
      <c r="Y332" s="254"/>
      <c r="Z332" s="254"/>
      <c r="AA332" s="257"/>
      <c r="AB332" s="166"/>
    </row>
    <row r="333" spans="1:28" ht="18" customHeight="1" thickBot="1" x14ac:dyDescent="0.25">
      <c r="A333" s="87" t="s">
        <v>92</v>
      </c>
      <c r="B333" s="88" t="s">
        <v>93</v>
      </c>
      <c r="C333" s="88" t="s">
        <v>23</v>
      </c>
      <c r="D333" s="88" t="s">
        <v>94</v>
      </c>
      <c r="E333" s="88" t="s">
        <v>95</v>
      </c>
      <c r="F333" s="88" t="s">
        <v>96</v>
      </c>
      <c r="G333" s="89" t="s">
        <v>97</v>
      </c>
      <c r="H333" s="263" t="s">
        <v>98</v>
      </c>
      <c r="I333" s="264"/>
      <c r="J333" s="264"/>
      <c r="K333" s="264"/>
      <c r="L333" s="265"/>
      <c r="M333" s="162" t="s">
        <v>138</v>
      </c>
      <c r="N333" s="166"/>
      <c r="O333" s="86"/>
      <c r="P333" s="87" t="s">
        <v>92</v>
      </c>
      <c r="Q333" s="88" t="s">
        <v>93</v>
      </c>
      <c r="R333" s="88" t="s">
        <v>23</v>
      </c>
      <c r="S333" s="88" t="s">
        <v>94</v>
      </c>
      <c r="T333" s="88" t="s">
        <v>95</v>
      </c>
      <c r="U333" s="88" t="s">
        <v>96</v>
      </c>
      <c r="V333" s="89" t="s">
        <v>97</v>
      </c>
      <c r="W333" s="263" t="s">
        <v>98</v>
      </c>
      <c r="X333" s="264"/>
      <c r="Y333" s="264"/>
      <c r="Z333" s="264"/>
      <c r="AA333" s="265"/>
      <c r="AB333" s="162" t="s">
        <v>138</v>
      </c>
    </row>
    <row r="334" spans="1:28" ht="21.75" customHeight="1" x14ac:dyDescent="0.2">
      <c r="A334" s="70" t="s">
        <v>99</v>
      </c>
      <c r="B334" s="71">
        <f>VLOOKUP($D332,'Tischplan_16er_1.-5.'!$4:$100,2)</f>
        <v>8</v>
      </c>
      <c r="C334" s="71">
        <f>VLOOKUP($D332,'Tischplan_16er_1.-5.'!$4:$100,3)</f>
        <v>3</v>
      </c>
      <c r="D334" s="95" t="s">
        <v>100</v>
      </c>
      <c r="E334" s="95"/>
      <c r="F334" s="96"/>
      <c r="G334" s="97" t="s">
        <v>100</v>
      </c>
      <c r="H334" s="98"/>
      <c r="I334" s="95"/>
      <c r="J334" s="95"/>
      <c r="K334" s="95"/>
      <c r="L334" s="97"/>
      <c r="M334" s="157"/>
      <c r="O334" s="86"/>
      <c r="P334" s="70" t="s">
        <v>99</v>
      </c>
      <c r="Q334" s="71">
        <f>VLOOKUP($S332,'Tischplan_16er_1.-5.'!$4:$100,2)</f>
        <v>7</v>
      </c>
      <c r="R334" s="71">
        <f>VLOOKUP($S332,'Tischplan_16er_1.-5.'!$4:$100,3)</f>
        <v>3</v>
      </c>
      <c r="S334" s="95"/>
      <c r="T334" s="95"/>
      <c r="U334" s="96"/>
      <c r="V334" s="97"/>
      <c r="W334" s="98"/>
      <c r="X334" s="95"/>
      <c r="Y334" s="95"/>
      <c r="Z334" s="95"/>
      <c r="AA334" s="97"/>
      <c r="AB334" s="157"/>
    </row>
    <row r="335" spans="1:28" ht="21.75" customHeight="1" x14ac:dyDescent="0.2">
      <c r="A335" s="167" t="s">
        <v>101</v>
      </c>
      <c r="B335" s="168">
        <f>VLOOKUP($D332,'Tischplan_16er_1.-5.'!$4:$100,4)</f>
        <v>5</v>
      </c>
      <c r="C335" s="168">
        <f>VLOOKUP($D332,'Tischplan_16er_1.-5.'!$4:$100,5)</f>
        <v>4</v>
      </c>
      <c r="D335" s="169"/>
      <c r="E335" s="169"/>
      <c r="F335" s="170"/>
      <c r="G335" s="171"/>
      <c r="H335" s="172"/>
      <c r="I335" s="169"/>
      <c r="J335" s="169"/>
      <c r="K335" s="169"/>
      <c r="L335" s="171"/>
      <c r="M335" s="157"/>
      <c r="O335" s="86" t="s">
        <v>100</v>
      </c>
      <c r="P335" s="167" t="s">
        <v>101</v>
      </c>
      <c r="Q335" s="168">
        <f>VLOOKUP($S332,'Tischplan_16er_1.-5.'!$4:$100,4)</f>
        <v>6</v>
      </c>
      <c r="R335" s="168">
        <f>VLOOKUP($S332,'Tischplan_16er_1.-5.'!$4:$100,5)</f>
        <v>4</v>
      </c>
      <c r="S335" s="169"/>
      <c r="T335" s="169"/>
      <c r="U335" s="170"/>
      <c r="V335" s="171"/>
      <c r="W335" s="172"/>
      <c r="X335" s="169"/>
      <c r="Y335" s="169"/>
      <c r="Z335" s="169"/>
      <c r="AA335" s="171"/>
      <c r="AB335" s="157"/>
    </row>
    <row r="336" spans="1:28" ht="21.75" customHeight="1" thickBot="1" x14ac:dyDescent="0.25">
      <c r="A336" s="72" t="s">
        <v>139</v>
      </c>
      <c r="B336" s="73">
        <f>VLOOKUP($D332,'Tischplan_16er_1.-5.'!$4:$100,6)</f>
        <v>6</v>
      </c>
      <c r="C336" s="73">
        <f>VLOOKUP($D332,'Tischplan_16er_1.-5.'!$4:$100,7)</f>
        <v>1</v>
      </c>
      <c r="D336" s="99"/>
      <c r="E336" s="99"/>
      <c r="F336" s="100"/>
      <c r="G336" s="101"/>
      <c r="H336" s="102"/>
      <c r="I336" s="99"/>
      <c r="J336" s="99"/>
      <c r="K336" s="99"/>
      <c r="L336" s="101"/>
      <c r="M336" s="157"/>
      <c r="O336" s="86"/>
      <c r="P336" s="72" t="s">
        <v>139</v>
      </c>
      <c r="Q336" s="73">
        <f>VLOOKUP($S332,'Tischplan_16er_1.-5.'!$4:$100,6)</f>
        <v>5</v>
      </c>
      <c r="R336" s="73">
        <f>VLOOKUP($S332,'Tischplan_16er_1.-5.'!$4:$100,7)</f>
        <v>1</v>
      </c>
      <c r="S336" s="99"/>
      <c r="T336" s="99"/>
      <c r="U336" s="100"/>
      <c r="V336" s="101"/>
      <c r="W336" s="102"/>
      <c r="X336" s="99"/>
      <c r="Y336" s="99"/>
      <c r="Z336" s="99"/>
      <c r="AA336" s="101"/>
      <c r="AB336" s="157"/>
    </row>
    <row r="337" spans="1:28" ht="21.75" customHeight="1" thickBot="1" x14ac:dyDescent="0.25">
      <c r="A337" s="103" t="s">
        <v>106</v>
      </c>
      <c r="B337" s="109"/>
      <c r="C337" s="109"/>
      <c r="D337" s="90"/>
      <c r="E337" s="90"/>
      <c r="F337" s="91"/>
      <c r="G337" s="92" t="s">
        <v>100</v>
      </c>
      <c r="H337" s="87"/>
      <c r="I337" s="90"/>
      <c r="J337" s="90"/>
      <c r="K337" s="90"/>
      <c r="L337" s="92"/>
      <c r="O337" s="86"/>
      <c r="P337" s="103" t="s">
        <v>106</v>
      </c>
      <c r="Q337" s="109"/>
      <c r="R337" s="109"/>
      <c r="S337" s="90"/>
      <c r="T337" s="90"/>
      <c r="U337" s="91"/>
      <c r="V337" s="92"/>
      <c r="W337" s="87"/>
      <c r="X337" s="90"/>
      <c r="Y337" s="90"/>
      <c r="Z337" s="90"/>
      <c r="AA337" s="92"/>
    </row>
    <row r="338" spans="1:28" ht="8.25" customHeight="1" thickBot="1" x14ac:dyDescent="0.25">
      <c r="A338" s="164"/>
      <c r="B338" s="173"/>
      <c r="C338" s="173"/>
      <c r="D338" s="83"/>
      <c r="E338" s="83"/>
      <c r="F338" s="83"/>
      <c r="G338" s="83"/>
      <c r="H338" s="83"/>
      <c r="I338" s="83"/>
      <c r="J338" s="83"/>
      <c r="K338" s="83"/>
      <c r="L338" s="83"/>
      <c r="P338" s="164"/>
      <c r="Q338" s="174"/>
      <c r="R338" s="174"/>
      <c r="S338" s="175"/>
      <c r="T338" s="175"/>
      <c r="U338" s="175"/>
      <c r="V338" s="175"/>
      <c r="W338" s="175"/>
      <c r="X338" s="175"/>
      <c r="Y338" s="175"/>
      <c r="Z338" s="175"/>
      <c r="AA338" s="175"/>
    </row>
    <row r="339" spans="1:28" ht="18" customHeight="1" thickBot="1" x14ac:dyDescent="0.3">
      <c r="A339" s="82" t="s">
        <v>90</v>
      </c>
      <c r="B339" s="83"/>
      <c r="C339" s="83"/>
      <c r="D339" s="84" t="str">
        <f>D332</f>
        <v>F3</v>
      </c>
      <c r="E339" s="84" t="s">
        <v>91</v>
      </c>
      <c r="F339" s="83"/>
      <c r="G339" s="254"/>
      <c r="H339" s="255"/>
      <c r="I339" s="255"/>
      <c r="J339" s="255"/>
      <c r="K339" s="255"/>
      <c r="L339" s="256"/>
      <c r="M339" s="162" t="s">
        <v>138</v>
      </c>
      <c r="O339" s="86"/>
      <c r="P339" s="82" t="s">
        <v>90</v>
      </c>
      <c r="Q339" s="83"/>
      <c r="R339" s="83"/>
      <c r="S339" s="84" t="str">
        <f>S332</f>
        <v>F4</v>
      </c>
      <c r="T339" s="84" t="s">
        <v>91</v>
      </c>
      <c r="U339" s="83"/>
      <c r="V339" s="254"/>
      <c r="W339" s="254"/>
      <c r="X339" s="254"/>
      <c r="Y339" s="254"/>
      <c r="Z339" s="254"/>
      <c r="AA339" s="257"/>
      <c r="AB339" s="162" t="s">
        <v>138</v>
      </c>
    </row>
    <row r="340" spans="1:28" ht="21.75" customHeight="1" x14ac:dyDescent="0.2">
      <c r="A340" s="70" t="s">
        <v>102</v>
      </c>
      <c r="B340" s="71">
        <f>VLOOKUP($D332,'Tischplan_16er_1.-5.'!$4:$100,10)</f>
        <v>7</v>
      </c>
      <c r="C340" s="71">
        <f>VLOOKUP($D332,'Tischplan_16er_1.-5.'!$4:$100,11)</f>
        <v>1</v>
      </c>
      <c r="D340" s="95"/>
      <c r="E340" s="95"/>
      <c r="F340" s="96"/>
      <c r="G340" s="97" t="s">
        <v>100</v>
      </c>
      <c r="H340" s="98"/>
      <c r="I340" s="95"/>
      <c r="J340" s="95"/>
      <c r="K340" s="95"/>
      <c r="L340" s="97"/>
      <c r="M340" s="157"/>
      <c r="N340" s="176"/>
      <c r="O340" s="94"/>
      <c r="P340" s="70" t="s">
        <v>102</v>
      </c>
      <c r="Q340" s="71">
        <f>VLOOKUP($S332,'Tischplan_16er_1.-5.'!$4:$100,10)</f>
        <v>8</v>
      </c>
      <c r="R340" s="71">
        <f>VLOOKUP($S332,'Tischplan_16er_1.-5.'!$4:$100,11)</f>
        <v>1</v>
      </c>
      <c r="S340" s="95"/>
      <c r="T340" s="95"/>
      <c r="U340" s="96"/>
      <c r="V340" s="97"/>
      <c r="W340" s="98"/>
      <c r="X340" s="95"/>
      <c r="Y340" s="95"/>
      <c r="Z340" s="95"/>
      <c r="AA340" s="97"/>
      <c r="AB340" s="157"/>
    </row>
    <row r="341" spans="1:28" ht="21.75" customHeight="1" x14ac:dyDescent="0.2">
      <c r="A341" s="167" t="s">
        <v>103</v>
      </c>
      <c r="B341" s="168">
        <f>VLOOKUP($D332,'Tischplan_16er_1.-5.'!$4:$100,12)</f>
        <v>7</v>
      </c>
      <c r="C341" s="168">
        <f>VLOOKUP($D332,'Tischplan_16er_1.-5.'!$4:$100,13)</f>
        <v>2</v>
      </c>
      <c r="D341" s="169"/>
      <c r="E341" s="169"/>
      <c r="F341" s="170"/>
      <c r="G341" s="171"/>
      <c r="H341" s="172"/>
      <c r="I341" s="169"/>
      <c r="J341" s="169"/>
      <c r="K341" s="169"/>
      <c r="L341" s="171"/>
      <c r="M341" s="157"/>
      <c r="N341" s="176"/>
      <c r="O341" s="94"/>
      <c r="P341" s="167" t="s">
        <v>103</v>
      </c>
      <c r="Q341" s="168">
        <f>VLOOKUP($S332,'Tischplan_16er_1.-5.'!$4:$100,12)</f>
        <v>8</v>
      </c>
      <c r="R341" s="168">
        <f>VLOOKUP($S332,'Tischplan_16er_1.-5.'!$4:$100,13)</f>
        <v>2</v>
      </c>
      <c r="S341" s="169"/>
      <c r="T341" s="169"/>
      <c r="U341" s="170"/>
      <c r="V341" s="171"/>
      <c r="W341" s="172"/>
      <c r="X341" s="169"/>
      <c r="Y341" s="169"/>
      <c r="Z341" s="169"/>
      <c r="AA341" s="171"/>
      <c r="AB341" s="157"/>
    </row>
    <row r="342" spans="1:28" ht="21.75" customHeight="1" thickBot="1" x14ac:dyDescent="0.25">
      <c r="A342" s="72" t="s">
        <v>140</v>
      </c>
      <c r="B342" s="73">
        <f>VLOOKUP($D332,'Tischplan_16er_1.-5.'!$4:$100,14)</f>
        <v>7</v>
      </c>
      <c r="C342" s="73">
        <f>VLOOKUP($D332,'Tischplan_16er_1.-5.'!$4:$100,15)</f>
        <v>3</v>
      </c>
      <c r="D342" s="99"/>
      <c r="E342" s="99"/>
      <c r="F342" s="100"/>
      <c r="G342" s="101"/>
      <c r="H342" s="102"/>
      <c r="I342" s="99"/>
      <c r="J342" s="99"/>
      <c r="K342" s="99"/>
      <c r="L342" s="101"/>
      <c r="M342" s="157"/>
      <c r="N342" s="176"/>
      <c r="O342" s="94"/>
      <c r="P342" s="72" t="s">
        <v>140</v>
      </c>
      <c r="Q342" s="73">
        <f>VLOOKUP($S332,'Tischplan_16er_1.-5.'!$4:$100,14)</f>
        <v>8</v>
      </c>
      <c r="R342" s="73">
        <f>VLOOKUP($S332,'Tischplan_16er_1.-5.'!$4:$100,15)</f>
        <v>3</v>
      </c>
      <c r="S342" s="99"/>
      <c r="T342" s="99"/>
      <c r="U342" s="100"/>
      <c r="V342" s="101"/>
      <c r="W342" s="102"/>
      <c r="X342" s="99"/>
      <c r="Y342" s="99"/>
      <c r="Z342" s="99"/>
      <c r="AA342" s="101"/>
      <c r="AB342" s="157"/>
    </row>
    <row r="343" spans="1:28" ht="21.75" customHeight="1" thickBot="1" x14ac:dyDescent="0.25">
      <c r="A343" s="103" t="s">
        <v>107</v>
      </c>
      <c r="B343" s="109"/>
      <c r="C343" s="109"/>
      <c r="D343" s="90"/>
      <c r="E343" s="90"/>
      <c r="F343" s="91"/>
      <c r="G343" s="92"/>
      <c r="H343" s="87"/>
      <c r="I343" s="90"/>
      <c r="J343" s="90"/>
      <c r="K343" s="90"/>
      <c r="L343" s="92"/>
      <c r="O343" s="86"/>
      <c r="P343" s="103" t="s">
        <v>107</v>
      </c>
      <c r="Q343" s="109"/>
      <c r="R343" s="109"/>
      <c r="S343" s="90"/>
      <c r="T343" s="90"/>
      <c r="U343" s="91"/>
      <c r="V343" s="92"/>
      <c r="W343" s="87"/>
      <c r="X343" s="90"/>
      <c r="Y343" s="90"/>
      <c r="Z343" s="90"/>
      <c r="AA343" s="92"/>
    </row>
    <row r="344" spans="1:28" ht="21.75" customHeight="1" thickBot="1" x14ac:dyDescent="0.25">
      <c r="A344" s="266" t="s">
        <v>108</v>
      </c>
      <c r="B344" s="255"/>
      <c r="C344" s="259"/>
      <c r="D344" s="90" t="s">
        <v>100</v>
      </c>
      <c r="E344" s="90"/>
      <c r="F344" s="91"/>
      <c r="G344" s="92" t="s">
        <v>100</v>
      </c>
      <c r="H344" s="87"/>
      <c r="I344" s="90"/>
      <c r="J344" s="90"/>
      <c r="K344" s="90"/>
      <c r="L344" s="92"/>
      <c r="O344" s="86"/>
      <c r="P344" s="266" t="s">
        <v>108</v>
      </c>
      <c r="Q344" s="255"/>
      <c r="R344" s="259"/>
      <c r="S344" s="90" t="s">
        <v>100</v>
      </c>
      <c r="T344" s="90"/>
      <c r="U344" s="91"/>
      <c r="V344" s="92" t="s">
        <v>100</v>
      </c>
      <c r="W344" s="87"/>
      <c r="X344" s="90"/>
      <c r="Y344" s="90"/>
      <c r="Z344" s="90"/>
      <c r="AA344" s="92"/>
    </row>
    <row r="345" spans="1:28" ht="8.25" customHeight="1" x14ac:dyDescent="0.2">
      <c r="A345" s="74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O345" s="76"/>
      <c r="P345" s="74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</row>
    <row r="346" spans="1:28" ht="8.25" customHeight="1" thickBot="1" x14ac:dyDescent="0.25">
      <c r="A346" s="177"/>
      <c r="B346" s="178"/>
      <c r="C346" s="178"/>
      <c r="D346" s="178"/>
      <c r="E346" s="178"/>
      <c r="F346" s="178"/>
      <c r="G346" s="178"/>
      <c r="H346" s="178"/>
      <c r="I346" s="178"/>
      <c r="J346" s="178"/>
      <c r="K346" s="178"/>
      <c r="L346" s="178"/>
      <c r="O346" s="79"/>
      <c r="P346" s="177"/>
      <c r="Q346" s="178"/>
      <c r="R346" s="178"/>
      <c r="S346" s="178"/>
      <c r="T346" s="178"/>
      <c r="U346" s="178"/>
      <c r="V346" s="178"/>
      <c r="W346" s="178"/>
      <c r="X346" s="178"/>
      <c r="Y346" s="178"/>
      <c r="Z346" s="178"/>
      <c r="AA346" s="178"/>
    </row>
    <row r="347" spans="1:28" ht="18" customHeight="1" thickBot="1" x14ac:dyDescent="0.3">
      <c r="A347" s="82" t="s">
        <v>90</v>
      </c>
      <c r="B347" s="83"/>
      <c r="C347" s="83"/>
      <c r="D347" s="84" t="str">
        <f>D332</f>
        <v>F3</v>
      </c>
      <c r="E347" s="84" t="s">
        <v>91</v>
      </c>
      <c r="F347" s="83"/>
      <c r="G347" s="254"/>
      <c r="H347" s="255"/>
      <c r="I347" s="255"/>
      <c r="J347" s="255"/>
      <c r="K347" s="255"/>
      <c r="L347" s="256"/>
      <c r="M347" s="162" t="s">
        <v>138</v>
      </c>
      <c r="O347" s="86"/>
      <c r="P347" s="82" t="s">
        <v>90</v>
      </c>
      <c r="Q347" s="83"/>
      <c r="R347" s="83"/>
      <c r="S347" s="84" t="str">
        <f>S332</f>
        <v>F4</v>
      </c>
      <c r="T347" s="84" t="s">
        <v>91</v>
      </c>
      <c r="U347" s="83"/>
      <c r="V347" s="254"/>
      <c r="W347" s="254"/>
      <c r="X347" s="254"/>
      <c r="Y347" s="254"/>
      <c r="Z347" s="254"/>
      <c r="AA347" s="257"/>
      <c r="AB347" s="162" t="s">
        <v>138</v>
      </c>
    </row>
    <row r="348" spans="1:28" ht="21.75" customHeight="1" x14ac:dyDescent="0.2">
      <c r="A348" s="70" t="s">
        <v>104</v>
      </c>
      <c r="B348" s="71">
        <f>VLOOKUP($D332,'Tischplan_16er_1.-5.'!$4:$100,18)</f>
        <v>2</v>
      </c>
      <c r="C348" s="71">
        <f>VLOOKUP($D332,'Tischplan_16er_1.-5.'!$4:$100,19)</f>
        <v>2</v>
      </c>
      <c r="D348" s="95"/>
      <c r="E348" s="95"/>
      <c r="F348" s="96"/>
      <c r="G348" s="97"/>
      <c r="H348" s="98"/>
      <c r="I348" s="95"/>
      <c r="J348" s="95"/>
      <c r="K348" s="95"/>
      <c r="L348" s="97"/>
      <c r="M348" s="157"/>
      <c r="O348" s="86"/>
      <c r="P348" s="70" t="s">
        <v>104</v>
      </c>
      <c r="Q348" s="71">
        <f>VLOOKUP($S332,'Tischplan_16er_1.-5.'!$4:$100,18)</f>
        <v>1</v>
      </c>
      <c r="R348" s="71">
        <f>VLOOKUP($S332,'Tischplan_16er_1.-5.'!$4:$100,19)</f>
        <v>2</v>
      </c>
      <c r="S348" s="95"/>
      <c r="T348" s="95"/>
      <c r="U348" s="96"/>
      <c r="V348" s="97"/>
      <c r="W348" s="98"/>
      <c r="X348" s="95"/>
      <c r="Y348" s="95"/>
      <c r="Z348" s="95"/>
      <c r="AA348" s="97"/>
      <c r="AB348" s="157"/>
    </row>
    <row r="349" spans="1:28" ht="21.75" customHeight="1" x14ac:dyDescent="0.2">
      <c r="A349" s="167" t="s">
        <v>105</v>
      </c>
      <c r="B349" s="168">
        <f>VLOOKUP($D332,'Tischplan_16er_1.-5.'!$4:$100,20)</f>
        <v>4</v>
      </c>
      <c r="C349" s="168">
        <f>VLOOKUP($D332,'Tischplan_16er_1.-5.'!$4:$100,21)</f>
        <v>1</v>
      </c>
      <c r="D349" s="169"/>
      <c r="E349" s="169"/>
      <c r="F349" s="170"/>
      <c r="G349" s="171"/>
      <c r="H349" s="172"/>
      <c r="I349" s="169"/>
      <c r="J349" s="169"/>
      <c r="K349" s="169"/>
      <c r="L349" s="171"/>
      <c r="M349" s="157"/>
      <c r="O349" s="86"/>
      <c r="P349" s="167" t="s">
        <v>105</v>
      </c>
      <c r="Q349" s="168">
        <f>VLOOKUP($S332,'Tischplan_16er_1.-5.'!$4:$100,20)</f>
        <v>3</v>
      </c>
      <c r="R349" s="168">
        <f>VLOOKUP($S332,'Tischplan_16er_1.-5.'!$4:$100,21)</f>
        <v>1</v>
      </c>
      <c r="S349" s="169"/>
      <c r="T349" s="169"/>
      <c r="U349" s="170"/>
      <c r="V349" s="171"/>
      <c r="W349" s="172"/>
      <c r="X349" s="169"/>
      <c r="Y349" s="169"/>
      <c r="Z349" s="169"/>
      <c r="AA349" s="171"/>
      <c r="AB349" s="157"/>
    </row>
    <row r="350" spans="1:28" ht="21.75" customHeight="1" thickBot="1" x14ac:dyDescent="0.25">
      <c r="A350" s="72" t="s">
        <v>141</v>
      </c>
      <c r="B350" s="73">
        <f>VLOOKUP($D332,'Tischplan_16er_1.-5.'!$4:$100,22)</f>
        <v>1</v>
      </c>
      <c r="C350" s="73">
        <f>VLOOKUP($D332,'Tischplan_16er_1.-5.'!$4:$100,23)</f>
        <v>4</v>
      </c>
      <c r="D350" s="99"/>
      <c r="E350" s="99"/>
      <c r="F350" s="100"/>
      <c r="G350" s="101"/>
      <c r="H350" s="102"/>
      <c r="I350" s="99"/>
      <c r="J350" s="99"/>
      <c r="K350" s="99"/>
      <c r="L350" s="101"/>
      <c r="M350" s="157"/>
      <c r="O350" s="86"/>
      <c r="P350" s="72" t="s">
        <v>141</v>
      </c>
      <c r="Q350" s="73">
        <f>VLOOKUP($S332,'Tischplan_16er_1.-5.'!$4:$100,22)</f>
        <v>2</v>
      </c>
      <c r="R350" s="73">
        <f>VLOOKUP($S332,'Tischplan_16er_1.-5.'!$4:$100,23)</f>
        <v>4</v>
      </c>
      <c r="S350" s="99"/>
      <c r="T350" s="99"/>
      <c r="U350" s="100"/>
      <c r="V350" s="101"/>
      <c r="W350" s="102"/>
      <c r="X350" s="99"/>
      <c r="Y350" s="99"/>
      <c r="Z350" s="99"/>
      <c r="AA350" s="101"/>
      <c r="AB350" s="157"/>
    </row>
    <row r="351" spans="1:28" ht="21.75" customHeight="1" thickBot="1" x14ac:dyDescent="0.25">
      <c r="A351" s="103" t="s">
        <v>109</v>
      </c>
      <c r="B351" s="109"/>
      <c r="C351" s="109"/>
      <c r="D351" s="90"/>
      <c r="E351" s="90"/>
      <c r="F351" s="91"/>
      <c r="G351" s="92"/>
      <c r="H351" s="87"/>
      <c r="I351" s="90"/>
      <c r="J351" s="90"/>
      <c r="K351" s="90"/>
      <c r="L351" s="92"/>
      <c r="O351" s="86"/>
      <c r="P351" s="103" t="s">
        <v>109</v>
      </c>
      <c r="Q351" s="109"/>
      <c r="R351" s="109"/>
      <c r="S351" s="90"/>
      <c r="T351" s="90"/>
      <c r="U351" s="91"/>
      <c r="V351" s="92"/>
      <c r="W351" s="87"/>
      <c r="X351" s="90"/>
      <c r="Y351" s="90"/>
      <c r="Z351" s="90"/>
      <c r="AA351" s="92"/>
    </row>
    <row r="352" spans="1:28" ht="21.75" customHeight="1" thickBot="1" x14ac:dyDescent="0.25">
      <c r="A352" s="266" t="s">
        <v>115</v>
      </c>
      <c r="B352" s="255"/>
      <c r="C352" s="259"/>
      <c r="D352" s="90" t="s">
        <v>100</v>
      </c>
      <c r="E352" s="90"/>
      <c r="F352" s="91"/>
      <c r="G352" s="92" t="s">
        <v>100</v>
      </c>
      <c r="H352" s="87"/>
      <c r="I352" s="90"/>
      <c r="J352" s="90"/>
      <c r="K352" s="90"/>
      <c r="L352" s="92"/>
      <c r="O352" s="86"/>
      <c r="P352" s="266" t="s">
        <v>115</v>
      </c>
      <c r="Q352" s="255"/>
      <c r="R352" s="259"/>
      <c r="S352" s="90" t="s">
        <v>100</v>
      </c>
      <c r="T352" s="90"/>
      <c r="U352" s="91"/>
      <c r="V352" s="92" t="s">
        <v>100</v>
      </c>
      <c r="W352" s="87"/>
      <c r="X352" s="90"/>
      <c r="Y352" s="90"/>
      <c r="Z352" s="90"/>
      <c r="AA352" s="92"/>
    </row>
    <row r="353" spans="1:28" ht="8.25" customHeight="1" thickBot="1" x14ac:dyDescent="0.25">
      <c r="A353" s="164"/>
      <c r="B353" s="173"/>
      <c r="C353" s="173"/>
      <c r="D353" s="83"/>
      <c r="E353" s="83"/>
      <c r="F353" s="83"/>
      <c r="G353" s="83"/>
      <c r="H353" s="83"/>
      <c r="I353" s="83"/>
      <c r="J353" s="83"/>
      <c r="K353" s="83"/>
      <c r="L353" s="83"/>
      <c r="P353" s="164"/>
      <c r="Q353" s="174"/>
      <c r="R353" s="174"/>
      <c r="S353" s="175"/>
      <c r="T353" s="175"/>
      <c r="U353" s="175"/>
      <c r="V353" s="175"/>
      <c r="W353" s="175"/>
      <c r="X353" s="175"/>
      <c r="Y353" s="175"/>
      <c r="Z353" s="175"/>
      <c r="AA353" s="175"/>
    </row>
    <row r="354" spans="1:28" ht="18" customHeight="1" thickBot="1" x14ac:dyDescent="0.3">
      <c r="A354" s="82" t="s">
        <v>90</v>
      </c>
      <c r="B354" s="83"/>
      <c r="C354" s="83"/>
      <c r="D354" s="84" t="str">
        <f>D332</f>
        <v>F3</v>
      </c>
      <c r="E354" s="84" t="s">
        <v>91</v>
      </c>
      <c r="F354" s="83"/>
      <c r="G354" s="254"/>
      <c r="H354" s="255"/>
      <c r="I354" s="255"/>
      <c r="J354" s="255"/>
      <c r="K354" s="255"/>
      <c r="L354" s="256"/>
      <c r="M354" s="162" t="s">
        <v>138</v>
      </c>
      <c r="N354" s="166"/>
      <c r="O354" s="86"/>
      <c r="P354" s="82" t="s">
        <v>90</v>
      </c>
      <c r="Q354" s="83"/>
      <c r="R354" s="83"/>
      <c r="S354" s="84" t="str">
        <f>S332</f>
        <v>F4</v>
      </c>
      <c r="T354" s="84" t="s">
        <v>91</v>
      </c>
      <c r="U354" s="83"/>
      <c r="V354" s="254"/>
      <c r="W354" s="254"/>
      <c r="X354" s="254"/>
      <c r="Y354" s="254"/>
      <c r="Z354" s="254"/>
      <c r="AA354" s="257"/>
      <c r="AB354" s="162" t="s">
        <v>138</v>
      </c>
    </row>
    <row r="355" spans="1:28" ht="21.75" customHeight="1" x14ac:dyDescent="0.2">
      <c r="A355" s="70" t="s">
        <v>110</v>
      </c>
      <c r="B355" s="71">
        <f>VLOOKUP($D332,'Tischplan_16er_1.-5.'!$4:$100,26)</f>
        <v>1</v>
      </c>
      <c r="C355" s="71">
        <f>VLOOKUP($D332,'Tischplan_16er_1.-5.'!$4:$100,27)</f>
        <v>4</v>
      </c>
      <c r="D355" s="95"/>
      <c r="E355" s="95"/>
      <c r="F355" s="96"/>
      <c r="G355" s="97"/>
      <c r="H355" s="98"/>
      <c r="I355" s="95"/>
      <c r="J355" s="95"/>
      <c r="K355" s="95"/>
      <c r="L355" s="97"/>
      <c r="M355" s="157"/>
      <c r="O355" s="86"/>
      <c r="P355" s="70" t="s">
        <v>110</v>
      </c>
      <c r="Q355" s="71">
        <f>VLOOKUP($S332,'Tischplan_16er_1.-5.'!$4:$100,26)</f>
        <v>2</v>
      </c>
      <c r="R355" s="71">
        <f>VLOOKUP($S332,'Tischplan_16er_1.-5.'!$4:$100,27)</f>
        <v>4</v>
      </c>
      <c r="S355" s="95"/>
      <c r="T355" s="95"/>
      <c r="U355" s="96"/>
      <c r="V355" s="97"/>
      <c r="W355" s="98"/>
      <c r="X355" s="95"/>
      <c r="Y355" s="95"/>
      <c r="Z355" s="95"/>
      <c r="AA355" s="97"/>
      <c r="AB355" s="157"/>
    </row>
    <row r="356" spans="1:28" ht="21.75" customHeight="1" x14ac:dyDescent="0.2">
      <c r="A356" s="167" t="s">
        <v>111</v>
      </c>
      <c r="B356" s="168">
        <f>VLOOKUP($D332,'Tischplan_16er_1.-5.'!$4:$100,28)</f>
        <v>2</v>
      </c>
      <c r="C356" s="168">
        <f>VLOOKUP($D332,'Tischplan_16er_1.-5.'!$4:$100,29)</f>
        <v>3</v>
      </c>
      <c r="D356" s="169"/>
      <c r="E356" s="169"/>
      <c r="F356" s="170"/>
      <c r="G356" s="171"/>
      <c r="H356" s="172"/>
      <c r="I356" s="169"/>
      <c r="J356" s="169"/>
      <c r="K356" s="169"/>
      <c r="L356" s="171"/>
      <c r="M356" s="157"/>
      <c r="O356" s="86"/>
      <c r="P356" s="167" t="s">
        <v>111</v>
      </c>
      <c r="Q356" s="168">
        <f>VLOOKUP($S332,'Tischplan_16er_1.-5.'!$4:$100,28)</f>
        <v>1</v>
      </c>
      <c r="R356" s="168">
        <f>VLOOKUP($S332,'Tischplan_16er_1.-5.'!$4:$100,29)</f>
        <v>3</v>
      </c>
      <c r="S356" s="169"/>
      <c r="T356" s="169"/>
      <c r="U356" s="170"/>
      <c r="V356" s="171"/>
      <c r="W356" s="172"/>
      <c r="X356" s="169"/>
      <c r="Y356" s="169"/>
      <c r="Z356" s="169"/>
      <c r="AA356" s="171"/>
      <c r="AB356" s="157"/>
    </row>
    <row r="357" spans="1:28" ht="21.75" customHeight="1" thickBot="1" x14ac:dyDescent="0.25">
      <c r="A357" s="72" t="s">
        <v>142</v>
      </c>
      <c r="B357" s="73">
        <f>VLOOKUP($D332,'Tischplan_16er_1.-5.'!$4:$100,30)</f>
        <v>4</v>
      </c>
      <c r="C357" s="73">
        <f>VLOOKUP($D332,'Tischplan_16er_1.-5.'!$4:$100,31)</f>
        <v>2</v>
      </c>
      <c r="D357" s="99"/>
      <c r="E357" s="99"/>
      <c r="F357" s="100"/>
      <c r="G357" s="101"/>
      <c r="H357" s="102"/>
      <c r="I357" s="99"/>
      <c r="J357" s="99"/>
      <c r="K357" s="99"/>
      <c r="L357" s="101"/>
      <c r="M357" s="157"/>
      <c r="O357" s="86"/>
      <c r="P357" s="72" t="s">
        <v>142</v>
      </c>
      <c r="Q357" s="73">
        <f>VLOOKUP($S332,'Tischplan_16er_1.-5.'!$4:$100,30)</f>
        <v>3</v>
      </c>
      <c r="R357" s="73">
        <f>VLOOKUP($S332,'Tischplan_16er_1.-5.'!$4:$100,31)</f>
        <v>2</v>
      </c>
      <c r="S357" s="99"/>
      <c r="T357" s="99"/>
      <c r="U357" s="100"/>
      <c r="V357" s="101"/>
      <c r="W357" s="102"/>
      <c r="X357" s="99"/>
      <c r="Y357" s="99"/>
      <c r="Z357" s="99"/>
      <c r="AA357" s="101"/>
      <c r="AB357" s="157"/>
    </row>
    <row r="358" spans="1:28" ht="21.75" customHeight="1" thickBot="1" x14ac:dyDescent="0.25">
      <c r="A358" s="103" t="s">
        <v>116</v>
      </c>
      <c r="B358" s="109"/>
      <c r="C358" s="109"/>
      <c r="D358" s="90"/>
      <c r="E358" s="90"/>
      <c r="F358" s="91"/>
      <c r="G358" s="92"/>
      <c r="H358" s="87"/>
      <c r="I358" s="90"/>
      <c r="J358" s="90"/>
      <c r="K358" s="90"/>
      <c r="L358" s="92"/>
      <c r="O358" s="86"/>
      <c r="P358" s="103" t="s">
        <v>116</v>
      </c>
      <c r="Q358" s="109"/>
      <c r="R358" s="109"/>
      <c r="S358" s="90"/>
      <c r="T358" s="90"/>
      <c r="U358" s="91"/>
      <c r="V358" s="92"/>
      <c r="W358" s="87"/>
      <c r="X358" s="90"/>
      <c r="Y358" s="90"/>
      <c r="Z358" s="90"/>
      <c r="AA358" s="92"/>
    </row>
    <row r="359" spans="1:28" ht="21.75" customHeight="1" thickBot="1" x14ac:dyDescent="0.25">
      <c r="A359" s="266" t="s">
        <v>143</v>
      </c>
      <c r="B359" s="255"/>
      <c r="C359" s="259"/>
      <c r="D359" s="90" t="s">
        <v>100</v>
      </c>
      <c r="E359" s="90"/>
      <c r="F359" s="91"/>
      <c r="G359" s="92" t="s">
        <v>100</v>
      </c>
      <c r="H359" s="87"/>
      <c r="I359" s="90"/>
      <c r="J359" s="90"/>
      <c r="K359" s="90"/>
      <c r="L359" s="92"/>
      <c r="O359" s="86"/>
      <c r="P359" s="266" t="s">
        <v>143</v>
      </c>
      <c r="Q359" s="255"/>
      <c r="R359" s="259"/>
      <c r="S359" s="90" t="s">
        <v>100</v>
      </c>
      <c r="T359" s="90"/>
      <c r="U359" s="91"/>
      <c r="V359" s="92" t="s">
        <v>100</v>
      </c>
      <c r="W359" s="87"/>
      <c r="X359" s="90"/>
      <c r="Y359" s="90"/>
      <c r="Z359" s="90"/>
      <c r="AA359" s="92"/>
    </row>
    <row r="360" spans="1:28" ht="21" customHeight="1" x14ac:dyDescent="0.2">
      <c r="M360" s="180"/>
      <c r="N360" s="180"/>
      <c r="O360" s="69"/>
      <c r="AB360" s="180"/>
    </row>
    <row r="361" spans="1:28" ht="24" customHeight="1" thickBot="1" x14ac:dyDescent="0.25">
      <c r="A361" s="81"/>
      <c r="B361" s="267" t="str">
        <f>$B$1</f>
        <v xml:space="preserve">  3-Serien Liga</v>
      </c>
      <c r="C361" s="267"/>
      <c r="D361" s="267"/>
      <c r="E361" s="267"/>
      <c r="F361" s="267"/>
      <c r="G361" s="267"/>
      <c r="H361" s="267"/>
      <c r="I361" s="267"/>
      <c r="J361" s="268">
        <f>$J$1</f>
        <v>2023</v>
      </c>
      <c r="K361" s="268"/>
      <c r="L361" s="268"/>
      <c r="M361" s="180" t="s">
        <v>124</v>
      </c>
      <c r="N361" s="180"/>
      <c r="O361" s="69">
        <v>2</v>
      </c>
      <c r="P361" s="81"/>
      <c r="Q361" s="267" t="str">
        <f>$B$1</f>
        <v xml:space="preserve">  3-Serien Liga</v>
      </c>
      <c r="R361" s="267"/>
      <c r="S361" s="267"/>
      <c r="T361" s="267"/>
      <c r="U361" s="267"/>
      <c r="V361" s="267"/>
      <c r="W361" s="267"/>
      <c r="X361" s="267"/>
      <c r="Y361" s="268">
        <f>$J$1</f>
        <v>2023</v>
      </c>
      <c r="Z361" s="268"/>
      <c r="AA361" s="268"/>
      <c r="AB361" s="180" t="s">
        <v>124</v>
      </c>
    </row>
    <row r="362" spans="1:28" ht="18" customHeight="1" thickBot="1" x14ac:dyDescent="0.3">
      <c r="A362" s="82" t="s">
        <v>90</v>
      </c>
      <c r="B362" s="83"/>
      <c r="C362" s="83"/>
      <c r="D362" s="84" t="str">
        <f>M361&amp;O361-1</f>
        <v>H1</v>
      </c>
      <c r="E362" s="84" t="s">
        <v>91</v>
      </c>
      <c r="F362" s="83"/>
      <c r="G362" s="254"/>
      <c r="H362" s="255"/>
      <c r="I362" s="255"/>
      <c r="J362" s="255"/>
      <c r="K362" s="255"/>
      <c r="L362" s="256"/>
      <c r="M362" s="166"/>
      <c r="N362" s="166"/>
      <c r="O362" s="86"/>
      <c r="P362" s="82" t="s">
        <v>90</v>
      </c>
      <c r="Q362" s="83"/>
      <c r="R362" s="83"/>
      <c r="S362" s="84" t="str">
        <f>M361&amp;O361</f>
        <v>H2</v>
      </c>
      <c r="T362" s="84" t="s">
        <v>91</v>
      </c>
      <c r="U362" s="83"/>
      <c r="V362" s="254"/>
      <c r="W362" s="254"/>
      <c r="X362" s="254"/>
      <c r="Y362" s="254"/>
      <c r="Z362" s="254"/>
      <c r="AA362" s="257"/>
      <c r="AB362" s="166"/>
    </row>
    <row r="363" spans="1:28" ht="18" customHeight="1" thickBot="1" x14ac:dyDescent="0.25">
      <c r="A363" s="87" t="s">
        <v>92</v>
      </c>
      <c r="B363" s="88" t="s">
        <v>93</v>
      </c>
      <c r="C363" s="88" t="s">
        <v>23</v>
      </c>
      <c r="D363" s="88" t="s">
        <v>94</v>
      </c>
      <c r="E363" s="88" t="s">
        <v>95</v>
      </c>
      <c r="F363" s="88" t="s">
        <v>96</v>
      </c>
      <c r="G363" s="89" t="s">
        <v>97</v>
      </c>
      <c r="H363" s="263" t="s">
        <v>98</v>
      </c>
      <c r="I363" s="264"/>
      <c r="J363" s="264"/>
      <c r="K363" s="264"/>
      <c r="L363" s="265"/>
      <c r="M363" s="162" t="s">
        <v>138</v>
      </c>
      <c r="N363" s="166"/>
      <c r="O363" s="86"/>
      <c r="P363" s="87" t="s">
        <v>92</v>
      </c>
      <c r="Q363" s="88" t="s">
        <v>93</v>
      </c>
      <c r="R363" s="88" t="s">
        <v>23</v>
      </c>
      <c r="S363" s="88" t="s">
        <v>94</v>
      </c>
      <c r="T363" s="88" t="s">
        <v>95</v>
      </c>
      <c r="U363" s="88" t="s">
        <v>96</v>
      </c>
      <c r="V363" s="89" t="s">
        <v>97</v>
      </c>
      <c r="W363" s="263" t="s">
        <v>98</v>
      </c>
      <c r="X363" s="264"/>
      <c r="Y363" s="264"/>
      <c r="Z363" s="264"/>
      <c r="AA363" s="265"/>
      <c r="AB363" s="162" t="s">
        <v>138</v>
      </c>
    </row>
    <row r="364" spans="1:28" ht="21.75" customHeight="1" x14ac:dyDescent="0.2">
      <c r="A364" s="70" t="s">
        <v>99</v>
      </c>
      <c r="B364" s="71">
        <f>VLOOKUP($D362,'Tischplan_16er_1.-5.'!$4:$100,2)</f>
        <v>10</v>
      </c>
      <c r="C364" s="71">
        <f>VLOOKUP($D362,'Tischplan_16er_1.-5.'!$4:$100,3)</f>
        <v>3</v>
      </c>
      <c r="D364" s="95" t="s">
        <v>100</v>
      </c>
      <c r="E364" s="95"/>
      <c r="F364" s="96"/>
      <c r="G364" s="97" t="s">
        <v>100</v>
      </c>
      <c r="H364" s="98"/>
      <c r="I364" s="95"/>
      <c r="J364" s="95"/>
      <c r="K364" s="95"/>
      <c r="L364" s="97"/>
      <c r="M364" s="157"/>
      <c r="O364" s="86"/>
      <c r="P364" s="70" t="s">
        <v>99</v>
      </c>
      <c r="Q364" s="71">
        <f>VLOOKUP($S362,'Tischplan_16er_1.-5.'!$4:$100,2)</f>
        <v>9</v>
      </c>
      <c r="R364" s="71">
        <f>VLOOKUP($S362,'Tischplan_16er_1.-5.'!$4:$100,3)</f>
        <v>3</v>
      </c>
      <c r="S364" s="95"/>
      <c r="T364" s="95"/>
      <c r="U364" s="96"/>
      <c r="V364" s="97"/>
      <c r="W364" s="98"/>
      <c r="X364" s="95"/>
      <c r="Y364" s="95"/>
      <c r="Z364" s="95"/>
      <c r="AA364" s="97"/>
      <c r="AB364" s="157"/>
    </row>
    <row r="365" spans="1:28" ht="21.75" customHeight="1" x14ac:dyDescent="0.2">
      <c r="A365" s="167" t="s">
        <v>101</v>
      </c>
      <c r="B365" s="168">
        <f>VLOOKUP($D362,'Tischplan_16er_1.-5.'!$4:$100,4)</f>
        <v>11</v>
      </c>
      <c r="C365" s="168">
        <f>VLOOKUP($D362,'Tischplan_16er_1.-5.'!$4:$100,5)</f>
        <v>4</v>
      </c>
      <c r="D365" s="169"/>
      <c r="E365" s="169"/>
      <c r="F365" s="170"/>
      <c r="G365" s="171"/>
      <c r="H365" s="172"/>
      <c r="I365" s="169"/>
      <c r="J365" s="169"/>
      <c r="K365" s="169"/>
      <c r="L365" s="171"/>
      <c r="M365" s="157"/>
      <c r="O365" s="86" t="s">
        <v>100</v>
      </c>
      <c r="P365" s="167" t="s">
        <v>101</v>
      </c>
      <c r="Q365" s="168">
        <f>VLOOKUP($S362,'Tischplan_16er_1.-5.'!$4:$100,4)</f>
        <v>12</v>
      </c>
      <c r="R365" s="168">
        <f>VLOOKUP($S362,'Tischplan_16er_1.-5.'!$4:$100,5)</f>
        <v>4</v>
      </c>
      <c r="S365" s="169"/>
      <c r="T365" s="169"/>
      <c r="U365" s="170"/>
      <c r="V365" s="171"/>
      <c r="W365" s="172"/>
      <c r="X365" s="169"/>
      <c r="Y365" s="169"/>
      <c r="Z365" s="169"/>
      <c r="AA365" s="171"/>
      <c r="AB365" s="157"/>
    </row>
    <row r="366" spans="1:28" ht="21.75" customHeight="1" thickBot="1" x14ac:dyDescent="0.25">
      <c r="A366" s="72" t="s">
        <v>139</v>
      </c>
      <c r="B366" s="73">
        <f>VLOOKUP($D362,'Tischplan_16er_1.-5.'!$4:$100,6)</f>
        <v>12</v>
      </c>
      <c r="C366" s="73">
        <f>VLOOKUP($D362,'Tischplan_16er_1.-5.'!$4:$100,7)</f>
        <v>1</v>
      </c>
      <c r="D366" s="99"/>
      <c r="E366" s="99"/>
      <c r="F366" s="100"/>
      <c r="G366" s="101"/>
      <c r="H366" s="102"/>
      <c r="I366" s="99"/>
      <c r="J366" s="99"/>
      <c r="K366" s="99"/>
      <c r="L366" s="101"/>
      <c r="M366" s="157"/>
      <c r="O366" s="86"/>
      <c r="P366" s="72" t="s">
        <v>139</v>
      </c>
      <c r="Q366" s="73">
        <f>VLOOKUP($S362,'Tischplan_16er_1.-5.'!$4:$100,6)</f>
        <v>11</v>
      </c>
      <c r="R366" s="73">
        <f>VLOOKUP($S362,'Tischplan_16er_1.-5.'!$4:$100,7)</f>
        <v>1</v>
      </c>
      <c r="S366" s="99"/>
      <c r="T366" s="99"/>
      <c r="U366" s="100"/>
      <c r="V366" s="101"/>
      <c r="W366" s="102"/>
      <c r="X366" s="99"/>
      <c r="Y366" s="99"/>
      <c r="Z366" s="99"/>
      <c r="AA366" s="101"/>
      <c r="AB366" s="157"/>
    </row>
    <row r="367" spans="1:28" ht="21.75" customHeight="1" thickBot="1" x14ac:dyDescent="0.25">
      <c r="A367" s="103" t="s">
        <v>106</v>
      </c>
      <c r="B367" s="109"/>
      <c r="C367" s="109"/>
      <c r="D367" s="90"/>
      <c r="E367" s="90"/>
      <c r="F367" s="91"/>
      <c r="G367" s="92" t="s">
        <v>100</v>
      </c>
      <c r="H367" s="87"/>
      <c r="I367" s="90"/>
      <c r="J367" s="90"/>
      <c r="K367" s="90"/>
      <c r="L367" s="92"/>
      <c r="O367" s="86"/>
      <c r="P367" s="103" t="s">
        <v>106</v>
      </c>
      <c r="Q367" s="109"/>
      <c r="R367" s="109"/>
      <c r="S367" s="90"/>
      <c r="T367" s="90"/>
      <c r="U367" s="91"/>
      <c r="V367" s="92"/>
      <c r="W367" s="87"/>
      <c r="X367" s="90"/>
      <c r="Y367" s="90"/>
      <c r="Z367" s="90"/>
      <c r="AA367" s="92"/>
    </row>
    <row r="368" spans="1:28" ht="8.25" customHeight="1" thickBot="1" x14ac:dyDescent="0.25">
      <c r="A368" s="164"/>
      <c r="B368" s="173"/>
      <c r="C368" s="173"/>
      <c r="D368" s="83"/>
      <c r="E368" s="83"/>
      <c r="F368" s="83"/>
      <c r="G368" s="83"/>
      <c r="H368" s="83"/>
      <c r="I368" s="83"/>
      <c r="J368" s="83"/>
      <c r="K368" s="83"/>
      <c r="L368" s="83"/>
      <c r="P368" s="164"/>
      <c r="Q368" s="174"/>
      <c r="R368" s="174"/>
      <c r="S368" s="175"/>
      <c r="T368" s="175"/>
      <c r="U368" s="175"/>
      <c r="V368" s="175"/>
      <c r="W368" s="175"/>
      <c r="X368" s="175"/>
      <c r="Y368" s="175"/>
      <c r="Z368" s="175"/>
      <c r="AA368" s="175"/>
    </row>
    <row r="369" spans="1:28" ht="18" customHeight="1" thickBot="1" x14ac:dyDescent="0.3">
      <c r="A369" s="82" t="s">
        <v>90</v>
      </c>
      <c r="B369" s="83"/>
      <c r="C369" s="83"/>
      <c r="D369" s="84" t="str">
        <f>D362</f>
        <v>H1</v>
      </c>
      <c r="E369" s="84" t="s">
        <v>91</v>
      </c>
      <c r="F369" s="83"/>
      <c r="G369" s="254"/>
      <c r="H369" s="255"/>
      <c r="I369" s="255"/>
      <c r="J369" s="255"/>
      <c r="K369" s="255"/>
      <c r="L369" s="256"/>
      <c r="M369" s="162" t="s">
        <v>138</v>
      </c>
      <c r="O369" s="86"/>
      <c r="P369" s="82" t="s">
        <v>90</v>
      </c>
      <c r="Q369" s="83"/>
      <c r="R369" s="83"/>
      <c r="S369" s="84" t="str">
        <f>S362</f>
        <v>H2</v>
      </c>
      <c r="T369" s="84" t="s">
        <v>91</v>
      </c>
      <c r="U369" s="83"/>
      <c r="V369" s="254"/>
      <c r="W369" s="254"/>
      <c r="X369" s="254"/>
      <c r="Y369" s="254"/>
      <c r="Z369" s="254"/>
      <c r="AA369" s="257"/>
      <c r="AB369" s="162" t="s">
        <v>138</v>
      </c>
    </row>
    <row r="370" spans="1:28" ht="21.75" customHeight="1" x14ac:dyDescent="0.2">
      <c r="A370" s="70" t="s">
        <v>102</v>
      </c>
      <c r="B370" s="71">
        <f>VLOOKUP($D362,'Tischplan_16er_1.-5.'!$4:$100,10)</f>
        <v>9</v>
      </c>
      <c r="C370" s="71">
        <f>VLOOKUP($D362,'Tischplan_16er_1.-5.'!$4:$100,11)</f>
        <v>1</v>
      </c>
      <c r="D370" s="95"/>
      <c r="E370" s="95"/>
      <c r="F370" s="96"/>
      <c r="G370" s="97" t="s">
        <v>100</v>
      </c>
      <c r="H370" s="98"/>
      <c r="I370" s="95"/>
      <c r="J370" s="95"/>
      <c r="K370" s="95"/>
      <c r="L370" s="97"/>
      <c r="M370" s="157"/>
      <c r="N370" s="176"/>
      <c r="O370" s="94"/>
      <c r="P370" s="70" t="s">
        <v>102</v>
      </c>
      <c r="Q370" s="71">
        <f>VLOOKUP($S362,'Tischplan_16er_1.-5.'!$4:$100,10)</f>
        <v>10</v>
      </c>
      <c r="R370" s="71">
        <f>VLOOKUP($S362,'Tischplan_16er_1.-5.'!$4:$100,11)</f>
        <v>1</v>
      </c>
      <c r="S370" s="95"/>
      <c r="T370" s="95"/>
      <c r="U370" s="96"/>
      <c r="V370" s="97"/>
      <c r="W370" s="98"/>
      <c r="X370" s="95"/>
      <c r="Y370" s="95"/>
      <c r="Z370" s="95"/>
      <c r="AA370" s="97"/>
      <c r="AB370" s="157"/>
    </row>
    <row r="371" spans="1:28" ht="21.75" customHeight="1" x14ac:dyDescent="0.2">
      <c r="A371" s="167" t="s">
        <v>103</v>
      </c>
      <c r="B371" s="168">
        <f>VLOOKUP($D362,'Tischplan_16er_1.-5.'!$4:$100,12)</f>
        <v>9</v>
      </c>
      <c r="C371" s="168">
        <f>VLOOKUP($D362,'Tischplan_16er_1.-5.'!$4:$100,13)</f>
        <v>2</v>
      </c>
      <c r="D371" s="169"/>
      <c r="E371" s="169"/>
      <c r="F371" s="170"/>
      <c r="G371" s="171"/>
      <c r="H371" s="172"/>
      <c r="I371" s="169"/>
      <c r="J371" s="169"/>
      <c r="K371" s="169"/>
      <c r="L371" s="171"/>
      <c r="M371" s="157"/>
      <c r="N371" s="176"/>
      <c r="O371" s="94"/>
      <c r="P371" s="167" t="s">
        <v>103</v>
      </c>
      <c r="Q371" s="168">
        <f>VLOOKUP($S362,'Tischplan_16er_1.-5.'!$4:$100,12)</f>
        <v>10</v>
      </c>
      <c r="R371" s="168">
        <f>VLOOKUP($S362,'Tischplan_16er_1.-5.'!$4:$100,13)</f>
        <v>2</v>
      </c>
      <c r="S371" s="169"/>
      <c r="T371" s="169"/>
      <c r="U371" s="170"/>
      <c r="V371" s="171"/>
      <c r="W371" s="172"/>
      <c r="X371" s="169"/>
      <c r="Y371" s="169"/>
      <c r="Z371" s="169"/>
      <c r="AA371" s="171"/>
      <c r="AB371" s="157"/>
    </row>
    <row r="372" spans="1:28" ht="21.75" customHeight="1" thickBot="1" x14ac:dyDescent="0.25">
      <c r="A372" s="72" t="s">
        <v>140</v>
      </c>
      <c r="B372" s="73">
        <f>VLOOKUP($D362,'Tischplan_16er_1.-5.'!$4:$100,14)</f>
        <v>9</v>
      </c>
      <c r="C372" s="73">
        <f>VLOOKUP($D362,'Tischplan_16er_1.-5.'!$4:$100,15)</f>
        <v>3</v>
      </c>
      <c r="D372" s="99"/>
      <c r="E372" s="99"/>
      <c r="F372" s="100"/>
      <c r="G372" s="101"/>
      <c r="H372" s="102"/>
      <c r="I372" s="99"/>
      <c r="J372" s="99"/>
      <c r="K372" s="99"/>
      <c r="L372" s="101"/>
      <c r="M372" s="157"/>
      <c r="N372" s="176"/>
      <c r="O372" s="94"/>
      <c r="P372" s="72" t="s">
        <v>140</v>
      </c>
      <c r="Q372" s="73">
        <f>VLOOKUP($S362,'Tischplan_16er_1.-5.'!$4:$100,14)</f>
        <v>10</v>
      </c>
      <c r="R372" s="73">
        <f>VLOOKUP($S362,'Tischplan_16er_1.-5.'!$4:$100,15)</f>
        <v>3</v>
      </c>
      <c r="S372" s="99"/>
      <c r="T372" s="99"/>
      <c r="U372" s="100"/>
      <c r="V372" s="101"/>
      <c r="W372" s="102"/>
      <c r="X372" s="99"/>
      <c r="Y372" s="99"/>
      <c r="Z372" s="99"/>
      <c r="AA372" s="101"/>
      <c r="AB372" s="157"/>
    </row>
    <row r="373" spans="1:28" ht="21.75" customHeight="1" thickBot="1" x14ac:dyDescent="0.25">
      <c r="A373" s="103" t="s">
        <v>107</v>
      </c>
      <c r="B373" s="109"/>
      <c r="C373" s="109"/>
      <c r="D373" s="90"/>
      <c r="E373" s="90"/>
      <c r="F373" s="91"/>
      <c r="G373" s="92"/>
      <c r="H373" s="87"/>
      <c r="I373" s="90"/>
      <c r="J373" s="90"/>
      <c r="K373" s="90"/>
      <c r="L373" s="92"/>
      <c r="O373" s="86"/>
      <c r="P373" s="103" t="s">
        <v>107</v>
      </c>
      <c r="Q373" s="109"/>
      <c r="R373" s="109"/>
      <c r="S373" s="90"/>
      <c r="T373" s="90"/>
      <c r="U373" s="91"/>
      <c r="V373" s="92"/>
      <c r="W373" s="87"/>
      <c r="X373" s="90"/>
      <c r="Y373" s="90"/>
      <c r="Z373" s="90"/>
      <c r="AA373" s="92"/>
    </row>
    <row r="374" spans="1:28" ht="21.75" customHeight="1" thickBot="1" x14ac:dyDescent="0.25">
      <c r="A374" s="266" t="s">
        <v>108</v>
      </c>
      <c r="B374" s="255"/>
      <c r="C374" s="259"/>
      <c r="D374" s="90" t="s">
        <v>100</v>
      </c>
      <c r="E374" s="90"/>
      <c r="F374" s="91"/>
      <c r="G374" s="92" t="s">
        <v>100</v>
      </c>
      <c r="H374" s="87"/>
      <c r="I374" s="90"/>
      <c r="J374" s="90"/>
      <c r="K374" s="90"/>
      <c r="L374" s="92"/>
      <c r="O374" s="86"/>
      <c r="P374" s="266" t="s">
        <v>108</v>
      </c>
      <c r="Q374" s="255"/>
      <c r="R374" s="259"/>
      <c r="S374" s="90" t="s">
        <v>100</v>
      </c>
      <c r="T374" s="90"/>
      <c r="U374" s="91"/>
      <c r="V374" s="92" t="s">
        <v>100</v>
      </c>
      <c r="W374" s="87"/>
      <c r="X374" s="90"/>
      <c r="Y374" s="90"/>
      <c r="Z374" s="90"/>
      <c r="AA374" s="92"/>
    </row>
    <row r="375" spans="1:28" ht="8.25" customHeight="1" x14ac:dyDescent="0.2">
      <c r="A375" s="74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O375" s="76"/>
      <c r="P375" s="74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</row>
    <row r="376" spans="1:28" ht="8.25" customHeight="1" thickBot="1" x14ac:dyDescent="0.25">
      <c r="A376" s="177"/>
      <c r="B376" s="178"/>
      <c r="C376" s="178"/>
      <c r="D376" s="178"/>
      <c r="E376" s="178"/>
      <c r="F376" s="178"/>
      <c r="G376" s="178"/>
      <c r="H376" s="178"/>
      <c r="I376" s="178"/>
      <c r="J376" s="178"/>
      <c r="K376" s="178"/>
      <c r="L376" s="178"/>
      <c r="O376" s="79"/>
      <c r="P376" s="177"/>
      <c r="Q376" s="178"/>
      <c r="R376" s="178"/>
      <c r="S376" s="178"/>
      <c r="T376" s="178"/>
      <c r="U376" s="178"/>
      <c r="V376" s="178"/>
      <c r="W376" s="178"/>
      <c r="X376" s="178"/>
      <c r="Y376" s="178"/>
      <c r="Z376" s="178"/>
      <c r="AA376" s="178"/>
    </row>
    <row r="377" spans="1:28" ht="18" customHeight="1" thickBot="1" x14ac:dyDescent="0.3">
      <c r="A377" s="82" t="s">
        <v>90</v>
      </c>
      <c r="B377" s="83"/>
      <c r="C377" s="83"/>
      <c r="D377" s="84" t="str">
        <f>D362</f>
        <v>H1</v>
      </c>
      <c r="E377" s="84" t="s">
        <v>91</v>
      </c>
      <c r="F377" s="83"/>
      <c r="G377" s="254"/>
      <c r="H377" s="255"/>
      <c r="I377" s="255"/>
      <c r="J377" s="255"/>
      <c r="K377" s="255"/>
      <c r="L377" s="256"/>
      <c r="M377" s="162" t="s">
        <v>138</v>
      </c>
      <c r="O377" s="86"/>
      <c r="P377" s="82" t="s">
        <v>90</v>
      </c>
      <c r="Q377" s="83"/>
      <c r="R377" s="83"/>
      <c r="S377" s="84" t="str">
        <f>S362</f>
        <v>H2</v>
      </c>
      <c r="T377" s="84" t="s">
        <v>91</v>
      </c>
      <c r="U377" s="83"/>
      <c r="V377" s="254"/>
      <c r="W377" s="254"/>
      <c r="X377" s="254"/>
      <c r="Y377" s="254"/>
      <c r="Z377" s="254"/>
      <c r="AA377" s="257"/>
      <c r="AB377" s="162" t="s">
        <v>138</v>
      </c>
    </row>
    <row r="378" spans="1:28" ht="21.75" customHeight="1" x14ac:dyDescent="0.2">
      <c r="A378" s="70" t="s">
        <v>104</v>
      </c>
      <c r="B378" s="71">
        <f>VLOOKUP($D362,'Tischplan_16er_1.-5.'!$4:$100,18)</f>
        <v>16</v>
      </c>
      <c r="C378" s="71">
        <f>VLOOKUP($D362,'Tischplan_16er_1.-5.'!$4:$100,19)</f>
        <v>2</v>
      </c>
      <c r="D378" s="95"/>
      <c r="E378" s="95"/>
      <c r="F378" s="96"/>
      <c r="G378" s="97"/>
      <c r="H378" s="98"/>
      <c r="I378" s="95"/>
      <c r="J378" s="95"/>
      <c r="K378" s="95"/>
      <c r="L378" s="97"/>
      <c r="M378" s="157"/>
      <c r="O378" s="86"/>
      <c r="P378" s="70" t="s">
        <v>104</v>
      </c>
      <c r="Q378" s="71">
        <f>VLOOKUP($S362,'Tischplan_16er_1.-5.'!$4:$100,18)</f>
        <v>15</v>
      </c>
      <c r="R378" s="71">
        <f>VLOOKUP($S362,'Tischplan_16er_1.-5.'!$4:$100,19)</f>
        <v>2</v>
      </c>
      <c r="S378" s="95"/>
      <c r="T378" s="95"/>
      <c r="U378" s="96"/>
      <c r="V378" s="97"/>
      <c r="W378" s="98"/>
      <c r="X378" s="95"/>
      <c r="Y378" s="95"/>
      <c r="Z378" s="95"/>
      <c r="AA378" s="97"/>
      <c r="AB378" s="157"/>
    </row>
    <row r="379" spans="1:28" ht="21.75" customHeight="1" x14ac:dyDescent="0.2">
      <c r="A379" s="167" t="s">
        <v>105</v>
      </c>
      <c r="B379" s="168">
        <f>VLOOKUP($D362,'Tischplan_16er_1.-5.'!$4:$100,20)</f>
        <v>14</v>
      </c>
      <c r="C379" s="168">
        <f>VLOOKUP($D362,'Tischplan_16er_1.-5.'!$4:$100,21)</f>
        <v>1</v>
      </c>
      <c r="D379" s="169"/>
      <c r="E379" s="169"/>
      <c r="F379" s="170"/>
      <c r="G379" s="171"/>
      <c r="H379" s="172"/>
      <c r="I379" s="169"/>
      <c r="J379" s="169"/>
      <c r="K379" s="169"/>
      <c r="L379" s="171"/>
      <c r="M379" s="157"/>
      <c r="O379" s="86"/>
      <c r="P379" s="167" t="s">
        <v>105</v>
      </c>
      <c r="Q379" s="168">
        <f>VLOOKUP($S362,'Tischplan_16er_1.-5.'!$4:$100,20)</f>
        <v>13</v>
      </c>
      <c r="R379" s="168">
        <f>VLOOKUP($S362,'Tischplan_16er_1.-5.'!$4:$100,21)</f>
        <v>1</v>
      </c>
      <c r="S379" s="169"/>
      <c r="T379" s="169"/>
      <c r="U379" s="170"/>
      <c r="V379" s="171"/>
      <c r="W379" s="172"/>
      <c r="X379" s="169"/>
      <c r="Y379" s="169"/>
      <c r="Z379" s="169"/>
      <c r="AA379" s="171"/>
      <c r="AB379" s="157"/>
    </row>
    <row r="380" spans="1:28" ht="21.75" customHeight="1" thickBot="1" x14ac:dyDescent="0.25">
      <c r="A380" s="72" t="s">
        <v>141</v>
      </c>
      <c r="B380" s="73">
        <f>VLOOKUP($D362,'Tischplan_16er_1.-5.'!$4:$100,22)</f>
        <v>15</v>
      </c>
      <c r="C380" s="73">
        <f>VLOOKUP($D362,'Tischplan_16er_1.-5.'!$4:$100,23)</f>
        <v>4</v>
      </c>
      <c r="D380" s="99"/>
      <c r="E380" s="99"/>
      <c r="F380" s="100"/>
      <c r="G380" s="101"/>
      <c r="H380" s="102"/>
      <c r="I380" s="99"/>
      <c r="J380" s="99"/>
      <c r="K380" s="99"/>
      <c r="L380" s="101"/>
      <c r="M380" s="157"/>
      <c r="O380" s="86"/>
      <c r="P380" s="72" t="s">
        <v>141</v>
      </c>
      <c r="Q380" s="73">
        <f>VLOOKUP($S362,'Tischplan_16er_1.-5.'!$4:$100,22)</f>
        <v>16</v>
      </c>
      <c r="R380" s="73">
        <f>VLOOKUP($S362,'Tischplan_16er_1.-5.'!$4:$100,23)</f>
        <v>4</v>
      </c>
      <c r="S380" s="99"/>
      <c r="T380" s="99"/>
      <c r="U380" s="100"/>
      <c r="V380" s="101"/>
      <c r="W380" s="102"/>
      <c r="X380" s="99"/>
      <c r="Y380" s="99"/>
      <c r="Z380" s="99"/>
      <c r="AA380" s="101"/>
      <c r="AB380" s="157"/>
    </row>
    <row r="381" spans="1:28" ht="21.75" customHeight="1" thickBot="1" x14ac:dyDescent="0.25">
      <c r="A381" s="103" t="s">
        <v>109</v>
      </c>
      <c r="B381" s="109"/>
      <c r="C381" s="109"/>
      <c r="D381" s="90"/>
      <c r="E381" s="90"/>
      <c r="F381" s="91"/>
      <c r="G381" s="92"/>
      <c r="H381" s="87"/>
      <c r="I381" s="90"/>
      <c r="J381" s="90"/>
      <c r="K381" s="90"/>
      <c r="L381" s="92"/>
      <c r="O381" s="86"/>
      <c r="P381" s="103" t="s">
        <v>109</v>
      </c>
      <c r="Q381" s="109"/>
      <c r="R381" s="109"/>
      <c r="S381" s="90"/>
      <c r="T381" s="90"/>
      <c r="U381" s="91"/>
      <c r="V381" s="92"/>
      <c r="W381" s="87"/>
      <c r="X381" s="90"/>
      <c r="Y381" s="90"/>
      <c r="Z381" s="90"/>
      <c r="AA381" s="92"/>
    </row>
    <row r="382" spans="1:28" ht="21.75" customHeight="1" thickBot="1" x14ac:dyDescent="0.25">
      <c r="A382" s="266" t="s">
        <v>115</v>
      </c>
      <c r="B382" s="255"/>
      <c r="C382" s="259"/>
      <c r="D382" s="90" t="s">
        <v>100</v>
      </c>
      <c r="E382" s="90"/>
      <c r="F382" s="91"/>
      <c r="G382" s="92" t="s">
        <v>100</v>
      </c>
      <c r="H382" s="87"/>
      <c r="I382" s="90"/>
      <c r="J382" s="90"/>
      <c r="K382" s="90"/>
      <c r="L382" s="92"/>
      <c r="O382" s="86"/>
      <c r="P382" s="266" t="s">
        <v>115</v>
      </c>
      <c r="Q382" s="255"/>
      <c r="R382" s="259"/>
      <c r="S382" s="90" t="s">
        <v>100</v>
      </c>
      <c r="T382" s="90"/>
      <c r="U382" s="91"/>
      <c r="V382" s="92" t="s">
        <v>100</v>
      </c>
      <c r="W382" s="87"/>
      <c r="X382" s="90"/>
      <c r="Y382" s="90"/>
      <c r="Z382" s="90"/>
      <c r="AA382" s="92"/>
    </row>
    <row r="383" spans="1:28" ht="8.25" customHeight="1" thickBot="1" x14ac:dyDescent="0.25">
      <c r="A383" s="164"/>
      <c r="B383" s="173"/>
      <c r="C383" s="173"/>
      <c r="D383" s="83"/>
      <c r="E383" s="83"/>
      <c r="F383" s="83"/>
      <c r="G383" s="83"/>
      <c r="H383" s="83"/>
      <c r="I383" s="83"/>
      <c r="J383" s="83"/>
      <c r="K383" s="83"/>
      <c r="L383" s="83"/>
      <c r="P383" s="164"/>
      <c r="Q383" s="174"/>
      <c r="R383" s="174"/>
      <c r="S383" s="175"/>
      <c r="T383" s="175"/>
      <c r="U383" s="175"/>
      <c r="V383" s="175"/>
      <c r="W383" s="175"/>
      <c r="X383" s="175"/>
      <c r="Y383" s="175"/>
      <c r="Z383" s="175"/>
      <c r="AA383" s="175"/>
    </row>
    <row r="384" spans="1:28" ht="18" customHeight="1" thickBot="1" x14ac:dyDescent="0.3">
      <c r="A384" s="82" t="s">
        <v>90</v>
      </c>
      <c r="B384" s="83"/>
      <c r="C384" s="83"/>
      <c r="D384" s="84" t="str">
        <f>D362</f>
        <v>H1</v>
      </c>
      <c r="E384" s="84" t="s">
        <v>91</v>
      </c>
      <c r="F384" s="83"/>
      <c r="G384" s="254"/>
      <c r="H384" s="255"/>
      <c r="I384" s="255"/>
      <c r="J384" s="255"/>
      <c r="K384" s="255"/>
      <c r="L384" s="256"/>
      <c r="M384" s="162" t="s">
        <v>138</v>
      </c>
      <c r="N384" s="166"/>
      <c r="O384" s="86"/>
      <c r="P384" s="82" t="s">
        <v>90</v>
      </c>
      <c r="Q384" s="83"/>
      <c r="R384" s="83"/>
      <c r="S384" s="84" t="str">
        <f>S362</f>
        <v>H2</v>
      </c>
      <c r="T384" s="84" t="s">
        <v>91</v>
      </c>
      <c r="U384" s="83"/>
      <c r="V384" s="254"/>
      <c r="W384" s="254"/>
      <c r="X384" s="254"/>
      <c r="Y384" s="254"/>
      <c r="Z384" s="254"/>
      <c r="AA384" s="257"/>
      <c r="AB384" s="162" t="s">
        <v>138</v>
      </c>
    </row>
    <row r="385" spans="1:28" ht="21.75" customHeight="1" x14ac:dyDescent="0.2">
      <c r="A385" s="70" t="s">
        <v>110</v>
      </c>
      <c r="B385" s="71">
        <f>VLOOKUP($D362,'Tischplan_16er_1.-5.'!$4:$100,26)</f>
        <v>15</v>
      </c>
      <c r="C385" s="71">
        <f>VLOOKUP($D362,'Tischplan_16er_1.-5.'!$4:$100,27)</f>
        <v>4</v>
      </c>
      <c r="D385" s="95"/>
      <c r="E385" s="95"/>
      <c r="F385" s="96"/>
      <c r="G385" s="97"/>
      <c r="H385" s="98"/>
      <c r="I385" s="95"/>
      <c r="J385" s="95"/>
      <c r="K385" s="95"/>
      <c r="L385" s="97"/>
      <c r="M385" s="157"/>
      <c r="O385" s="86"/>
      <c r="P385" s="70" t="s">
        <v>110</v>
      </c>
      <c r="Q385" s="71">
        <f>VLOOKUP($S362,'Tischplan_16er_1.-5.'!$4:$100,26)</f>
        <v>16</v>
      </c>
      <c r="R385" s="71">
        <f>VLOOKUP($S362,'Tischplan_16er_1.-5.'!$4:$100,27)</f>
        <v>4</v>
      </c>
      <c r="S385" s="95"/>
      <c r="T385" s="95"/>
      <c r="U385" s="96"/>
      <c r="V385" s="97"/>
      <c r="W385" s="98"/>
      <c r="X385" s="95"/>
      <c r="Y385" s="95"/>
      <c r="Z385" s="95"/>
      <c r="AA385" s="97"/>
      <c r="AB385" s="157"/>
    </row>
    <row r="386" spans="1:28" ht="21.75" customHeight="1" x14ac:dyDescent="0.2">
      <c r="A386" s="167" t="s">
        <v>111</v>
      </c>
      <c r="B386" s="168">
        <f>VLOOKUP($D362,'Tischplan_16er_1.-5.'!$4:$100,28)</f>
        <v>16</v>
      </c>
      <c r="C386" s="168">
        <f>VLOOKUP($D362,'Tischplan_16er_1.-5.'!$4:$100,29)</f>
        <v>3</v>
      </c>
      <c r="D386" s="169"/>
      <c r="E386" s="169"/>
      <c r="F386" s="170"/>
      <c r="G386" s="171"/>
      <c r="H386" s="172"/>
      <c r="I386" s="169"/>
      <c r="J386" s="169"/>
      <c r="K386" s="169"/>
      <c r="L386" s="171"/>
      <c r="M386" s="157"/>
      <c r="O386" s="86"/>
      <c r="P386" s="167" t="s">
        <v>111</v>
      </c>
      <c r="Q386" s="168">
        <f>VLOOKUP($S362,'Tischplan_16er_1.-5.'!$4:$100,28)</f>
        <v>15</v>
      </c>
      <c r="R386" s="168">
        <f>VLOOKUP($S362,'Tischplan_16er_1.-5.'!$4:$100,29)</f>
        <v>3</v>
      </c>
      <c r="S386" s="169"/>
      <c r="T386" s="169"/>
      <c r="U386" s="170"/>
      <c r="V386" s="171"/>
      <c r="W386" s="172"/>
      <c r="X386" s="169"/>
      <c r="Y386" s="169"/>
      <c r="Z386" s="169"/>
      <c r="AA386" s="171"/>
      <c r="AB386" s="157"/>
    </row>
    <row r="387" spans="1:28" ht="21.75" customHeight="1" thickBot="1" x14ac:dyDescent="0.25">
      <c r="A387" s="72" t="s">
        <v>142</v>
      </c>
      <c r="B387" s="73">
        <f>VLOOKUP($D362,'Tischplan_16er_1.-5.'!$4:$100,30)</f>
        <v>14</v>
      </c>
      <c r="C387" s="73">
        <f>VLOOKUP($D362,'Tischplan_16er_1.-5.'!$4:$100,31)</f>
        <v>2</v>
      </c>
      <c r="D387" s="99"/>
      <c r="E387" s="99"/>
      <c r="F387" s="100"/>
      <c r="G387" s="101"/>
      <c r="H387" s="102"/>
      <c r="I387" s="99"/>
      <c r="J387" s="99"/>
      <c r="K387" s="99"/>
      <c r="L387" s="101"/>
      <c r="M387" s="157"/>
      <c r="O387" s="86"/>
      <c r="P387" s="72" t="s">
        <v>142</v>
      </c>
      <c r="Q387" s="73">
        <f>VLOOKUP($S362,'Tischplan_16er_1.-5.'!$4:$100,30)</f>
        <v>13</v>
      </c>
      <c r="R387" s="73">
        <f>VLOOKUP($S362,'Tischplan_16er_1.-5.'!$4:$100,31)</f>
        <v>2</v>
      </c>
      <c r="S387" s="99"/>
      <c r="T387" s="99"/>
      <c r="U387" s="100"/>
      <c r="V387" s="101"/>
      <c r="W387" s="102"/>
      <c r="X387" s="99"/>
      <c r="Y387" s="99"/>
      <c r="Z387" s="99"/>
      <c r="AA387" s="101"/>
      <c r="AB387" s="157"/>
    </row>
    <row r="388" spans="1:28" ht="21.75" customHeight="1" thickBot="1" x14ac:dyDescent="0.25">
      <c r="A388" s="103" t="s">
        <v>116</v>
      </c>
      <c r="B388" s="109"/>
      <c r="C388" s="109"/>
      <c r="D388" s="90"/>
      <c r="E388" s="90"/>
      <c r="F388" s="91"/>
      <c r="G388" s="92"/>
      <c r="H388" s="87"/>
      <c r="I388" s="90"/>
      <c r="J388" s="90"/>
      <c r="K388" s="90"/>
      <c r="L388" s="92"/>
      <c r="O388" s="86"/>
      <c r="P388" s="103" t="s">
        <v>116</v>
      </c>
      <c r="Q388" s="109"/>
      <c r="R388" s="109"/>
      <c r="S388" s="90"/>
      <c r="T388" s="90"/>
      <c r="U388" s="91"/>
      <c r="V388" s="92"/>
      <c r="W388" s="87"/>
      <c r="X388" s="90"/>
      <c r="Y388" s="90"/>
      <c r="Z388" s="90"/>
      <c r="AA388" s="92"/>
    </row>
    <row r="389" spans="1:28" ht="21.75" customHeight="1" thickBot="1" x14ac:dyDescent="0.25">
      <c r="A389" s="266" t="s">
        <v>143</v>
      </c>
      <c r="B389" s="255"/>
      <c r="C389" s="259"/>
      <c r="D389" s="90" t="s">
        <v>100</v>
      </c>
      <c r="E389" s="90"/>
      <c r="F389" s="91"/>
      <c r="G389" s="92" t="s">
        <v>100</v>
      </c>
      <c r="H389" s="87"/>
      <c r="I389" s="90"/>
      <c r="J389" s="90"/>
      <c r="K389" s="90"/>
      <c r="L389" s="92"/>
      <c r="O389" s="86"/>
      <c r="P389" s="266" t="s">
        <v>143</v>
      </c>
      <c r="Q389" s="255"/>
      <c r="R389" s="259"/>
      <c r="S389" s="90" t="s">
        <v>100</v>
      </c>
      <c r="T389" s="90"/>
      <c r="U389" s="91"/>
      <c r="V389" s="92" t="s">
        <v>100</v>
      </c>
      <c r="W389" s="87"/>
      <c r="X389" s="90"/>
      <c r="Y389" s="90"/>
      <c r="Z389" s="90"/>
      <c r="AA389" s="92"/>
    </row>
    <row r="390" spans="1:28" ht="21" customHeight="1" x14ac:dyDescent="0.2">
      <c r="M390" s="180"/>
      <c r="N390" s="180"/>
      <c r="O390" s="69"/>
      <c r="AB390" s="180"/>
    </row>
    <row r="391" spans="1:28" ht="24" customHeight="1" thickBot="1" x14ac:dyDescent="0.25">
      <c r="A391" s="81"/>
      <c r="B391" s="267" t="str">
        <f>$B$1</f>
        <v xml:space="preserve">  3-Serien Liga</v>
      </c>
      <c r="C391" s="267"/>
      <c r="D391" s="267"/>
      <c r="E391" s="267"/>
      <c r="F391" s="267"/>
      <c r="G391" s="267"/>
      <c r="H391" s="267"/>
      <c r="I391" s="267"/>
      <c r="J391" s="268">
        <f>$J$1</f>
        <v>2023</v>
      </c>
      <c r="K391" s="268"/>
      <c r="L391" s="268"/>
      <c r="M391" s="180" t="str">
        <f>M361</f>
        <v>H</v>
      </c>
      <c r="N391" s="180"/>
      <c r="O391" s="69">
        <f>O361+2</f>
        <v>4</v>
      </c>
      <c r="P391" s="81"/>
      <c r="Q391" s="267" t="str">
        <f>$B$1</f>
        <v xml:space="preserve">  3-Serien Liga</v>
      </c>
      <c r="R391" s="267"/>
      <c r="S391" s="267"/>
      <c r="T391" s="267"/>
      <c r="U391" s="267"/>
      <c r="V391" s="267"/>
      <c r="W391" s="267"/>
      <c r="X391" s="267"/>
      <c r="Y391" s="268">
        <f>$J$1</f>
        <v>2023</v>
      </c>
      <c r="Z391" s="268"/>
      <c r="AA391" s="268"/>
      <c r="AB391" s="180" t="str">
        <f>AB361</f>
        <v>H</v>
      </c>
    </row>
    <row r="392" spans="1:28" ht="18" customHeight="1" thickBot="1" x14ac:dyDescent="0.3">
      <c r="A392" s="82" t="s">
        <v>90</v>
      </c>
      <c r="B392" s="83"/>
      <c r="C392" s="83"/>
      <c r="D392" s="84" t="str">
        <f>M391&amp;O391-1</f>
        <v>H3</v>
      </c>
      <c r="E392" s="84" t="s">
        <v>91</v>
      </c>
      <c r="F392" s="83"/>
      <c r="G392" s="254"/>
      <c r="H392" s="255"/>
      <c r="I392" s="255"/>
      <c r="J392" s="255"/>
      <c r="K392" s="255"/>
      <c r="L392" s="256"/>
      <c r="M392" s="166"/>
      <c r="N392" s="166"/>
      <c r="O392" s="86"/>
      <c r="P392" s="82" t="s">
        <v>90</v>
      </c>
      <c r="Q392" s="83"/>
      <c r="R392" s="83"/>
      <c r="S392" s="84" t="str">
        <f>M391&amp;O391</f>
        <v>H4</v>
      </c>
      <c r="T392" s="84" t="s">
        <v>91</v>
      </c>
      <c r="U392" s="83"/>
      <c r="V392" s="254"/>
      <c r="W392" s="254"/>
      <c r="X392" s="254"/>
      <c r="Y392" s="254"/>
      <c r="Z392" s="254"/>
      <c r="AA392" s="257"/>
      <c r="AB392" s="166"/>
    </row>
    <row r="393" spans="1:28" ht="18" customHeight="1" thickBot="1" x14ac:dyDescent="0.25">
      <c r="A393" s="87" t="s">
        <v>92</v>
      </c>
      <c r="B393" s="88" t="s">
        <v>93</v>
      </c>
      <c r="C393" s="88" t="s">
        <v>23</v>
      </c>
      <c r="D393" s="88" t="s">
        <v>94</v>
      </c>
      <c r="E393" s="88" t="s">
        <v>95</v>
      </c>
      <c r="F393" s="88" t="s">
        <v>96</v>
      </c>
      <c r="G393" s="89" t="s">
        <v>97</v>
      </c>
      <c r="H393" s="263" t="s">
        <v>98</v>
      </c>
      <c r="I393" s="264"/>
      <c r="J393" s="264"/>
      <c r="K393" s="264"/>
      <c r="L393" s="265"/>
      <c r="M393" s="162" t="s">
        <v>138</v>
      </c>
      <c r="N393" s="166"/>
      <c r="O393" s="86"/>
      <c r="P393" s="87" t="s">
        <v>92</v>
      </c>
      <c r="Q393" s="88" t="s">
        <v>93</v>
      </c>
      <c r="R393" s="88" t="s">
        <v>23</v>
      </c>
      <c r="S393" s="88" t="s">
        <v>94</v>
      </c>
      <c r="T393" s="88" t="s">
        <v>95</v>
      </c>
      <c r="U393" s="88" t="s">
        <v>96</v>
      </c>
      <c r="V393" s="89" t="s">
        <v>97</v>
      </c>
      <c r="W393" s="263" t="s">
        <v>98</v>
      </c>
      <c r="X393" s="264"/>
      <c r="Y393" s="264"/>
      <c r="Z393" s="264"/>
      <c r="AA393" s="265"/>
      <c r="AB393" s="162" t="s">
        <v>138</v>
      </c>
    </row>
    <row r="394" spans="1:28" ht="21.75" customHeight="1" x14ac:dyDescent="0.2">
      <c r="A394" s="70" t="s">
        <v>99</v>
      </c>
      <c r="B394" s="71">
        <f>VLOOKUP($D392,'Tischplan_16er_1.-5.'!$4:$100,2)</f>
        <v>12</v>
      </c>
      <c r="C394" s="71">
        <f>VLOOKUP($D392,'Tischplan_16er_1.-5.'!$4:$100,3)</f>
        <v>3</v>
      </c>
      <c r="D394" s="95" t="s">
        <v>100</v>
      </c>
      <c r="E394" s="95"/>
      <c r="F394" s="96"/>
      <c r="G394" s="97" t="s">
        <v>100</v>
      </c>
      <c r="H394" s="98"/>
      <c r="I394" s="95"/>
      <c r="J394" s="95"/>
      <c r="K394" s="95"/>
      <c r="L394" s="97"/>
      <c r="M394" s="157"/>
      <c r="O394" s="86"/>
      <c r="P394" s="70" t="s">
        <v>99</v>
      </c>
      <c r="Q394" s="71">
        <f>VLOOKUP($S392,'Tischplan_16er_1.-5.'!$4:$100,2)</f>
        <v>11</v>
      </c>
      <c r="R394" s="71">
        <f>VLOOKUP($S392,'Tischplan_16er_1.-5.'!$4:$100,3)</f>
        <v>3</v>
      </c>
      <c r="S394" s="95"/>
      <c r="T394" s="95"/>
      <c r="U394" s="96"/>
      <c r="V394" s="97"/>
      <c r="W394" s="98"/>
      <c r="X394" s="95"/>
      <c r="Y394" s="95"/>
      <c r="Z394" s="95"/>
      <c r="AA394" s="97"/>
      <c r="AB394" s="157"/>
    </row>
    <row r="395" spans="1:28" ht="21.75" customHeight="1" x14ac:dyDescent="0.2">
      <c r="A395" s="167" t="s">
        <v>101</v>
      </c>
      <c r="B395" s="168">
        <f>VLOOKUP($D392,'Tischplan_16er_1.-5.'!$4:$100,4)</f>
        <v>9</v>
      </c>
      <c r="C395" s="168">
        <f>VLOOKUP($D392,'Tischplan_16er_1.-5.'!$4:$100,5)</f>
        <v>4</v>
      </c>
      <c r="D395" s="169"/>
      <c r="E395" s="169"/>
      <c r="F395" s="170"/>
      <c r="G395" s="171"/>
      <c r="H395" s="172"/>
      <c r="I395" s="169"/>
      <c r="J395" s="169"/>
      <c r="K395" s="169"/>
      <c r="L395" s="171"/>
      <c r="M395" s="157"/>
      <c r="O395" s="86" t="s">
        <v>100</v>
      </c>
      <c r="P395" s="167" t="s">
        <v>101</v>
      </c>
      <c r="Q395" s="168">
        <f>VLOOKUP($S392,'Tischplan_16er_1.-5.'!$4:$100,4)</f>
        <v>10</v>
      </c>
      <c r="R395" s="168">
        <f>VLOOKUP($S392,'Tischplan_16er_1.-5.'!$4:$100,5)</f>
        <v>4</v>
      </c>
      <c r="S395" s="169"/>
      <c r="T395" s="169"/>
      <c r="U395" s="170"/>
      <c r="V395" s="171"/>
      <c r="W395" s="172"/>
      <c r="X395" s="169"/>
      <c r="Y395" s="169"/>
      <c r="Z395" s="169"/>
      <c r="AA395" s="171"/>
      <c r="AB395" s="157"/>
    </row>
    <row r="396" spans="1:28" ht="21.75" customHeight="1" thickBot="1" x14ac:dyDescent="0.25">
      <c r="A396" s="72" t="s">
        <v>139</v>
      </c>
      <c r="B396" s="73">
        <f>VLOOKUP($D392,'Tischplan_16er_1.-5.'!$4:$100,6)</f>
        <v>10</v>
      </c>
      <c r="C396" s="73">
        <f>VLOOKUP($D392,'Tischplan_16er_1.-5.'!$4:$100,7)</f>
        <v>1</v>
      </c>
      <c r="D396" s="99"/>
      <c r="E396" s="99"/>
      <c r="F396" s="100"/>
      <c r="G396" s="101"/>
      <c r="H396" s="102"/>
      <c r="I396" s="99"/>
      <c r="J396" s="99"/>
      <c r="K396" s="99"/>
      <c r="L396" s="101"/>
      <c r="M396" s="157"/>
      <c r="O396" s="86"/>
      <c r="P396" s="72" t="s">
        <v>139</v>
      </c>
      <c r="Q396" s="73">
        <f>VLOOKUP($S392,'Tischplan_16er_1.-5.'!$4:$100,6)</f>
        <v>9</v>
      </c>
      <c r="R396" s="73">
        <f>VLOOKUP($S392,'Tischplan_16er_1.-5.'!$4:$100,7)</f>
        <v>1</v>
      </c>
      <c r="S396" s="99"/>
      <c r="T396" s="99"/>
      <c r="U396" s="100"/>
      <c r="V396" s="101"/>
      <c r="W396" s="102"/>
      <c r="X396" s="99"/>
      <c r="Y396" s="99"/>
      <c r="Z396" s="99"/>
      <c r="AA396" s="101"/>
      <c r="AB396" s="157"/>
    </row>
    <row r="397" spans="1:28" ht="21.75" customHeight="1" thickBot="1" x14ac:dyDescent="0.25">
      <c r="A397" s="103" t="s">
        <v>106</v>
      </c>
      <c r="B397" s="109"/>
      <c r="C397" s="109"/>
      <c r="D397" s="90"/>
      <c r="E397" s="90"/>
      <c r="F397" s="91"/>
      <c r="G397" s="92" t="s">
        <v>100</v>
      </c>
      <c r="H397" s="87"/>
      <c r="I397" s="90"/>
      <c r="J397" s="90"/>
      <c r="K397" s="90"/>
      <c r="L397" s="92"/>
      <c r="O397" s="86"/>
      <c r="P397" s="103" t="s">
        <v>106</v>
      </c>
      <c r="Q397" s="109"/>
      <c r="R397" s="109"/>
      <c r="S397" s="90"/>
      <c r="T397" s="90"/>
      <c r="U397" s="91"/>
      <c r="V397" s="92"/>
      <c r="W397" s="87"/>
      <c r="X397" s="90"/>
      <c r="Y397" s="90"/>
      <c r="Z397" s="90"/>
      <c r="AA397" s="92"/>
    </row>
    <row r="398" spans="1:28" ht="8.25" customHeight="1" thickBot="1" x14ac:dyDescent="0.25">
      <c r="A398" s="164"/>
      <c r="B398" s="173"/>
      <c r="C398" s="173"/>
      <c r="D398" s="83"/>
      <c r="E398" s="83"/>
      <c r="F398" s="83"/>
      <c r="G398" s="83"/>
      <c r="H398" s="83"/>
      <c r="I398" s="83"/>
      <c r="J398" s="83"/>
      <c r="K398" s="83"/>
      <c r="L398" s="83"/>
      <c r="P398" s="164"/>
      <c r="Q398" s="174"/>
      <c r="R398" s="174"/>
      <c r="S398" s="175"/>
      <c r="T398" s="175"/>
      <c r="U398" s="175"/>
      <c r="V398" s="175"/>
      <c r="W398" s="175"/>
      <c r="X398" s="175"/>
      <c r="Y398" s="175"/>
      <c r="Z398" s="175"/>
      <c r="AA398" s="175"/>
    </row>
    <row r="399" spans="1:28" ht="18" customHeight="1" thickBot="1" x14ac:dyDescent="0.3">
      <c r="A399" s="82" t="s">
        <v>90</v>
      </c>
      <c r="B399" s="83"/>
      <c r="C399" s="83"/>
      <c r="D399" s="84" t="str">
        <f>D392</f>
        <v>H3</v>
      </c>
      <c r="E399" s="84" t="s">
        <v>91</v>
      </c>
      <c r="F399" s="83"/>
      <c r="G399" s="254"/>
      <c r="H399" s="255"/>
      <c r="I399" s="255"/>
      <c r="J399" s="255"/>
      <c r="K399" s="255"/>
      <c r="L399" s="256"/>
      <c r="M399" s="162" t="s">
        <v>138</v>
      </c>
      <c r="O399" s="86"/>
      <c r="P399" s="82" t="s">
        <v>90</v>
      </c>
      <c r="Q399" s="83"/>
      <c r="R399" s="83"/>
      <c r="S399" s="84" t="str">
        <f>S392</f>
        <v>H4</v>
      </c>
      <c r="T399" s="84" t="s">
        <v>91</v>
      </c>
      <c r="U399" s="83"/>
      <c r="V399" s="254"/>
      <c r="W399" s="254"/>
      <c r="X399" s="254"/>
      <c r="Y399" s="254"/>
      <c r="Z399" s="254"/>
      <c r="AA399" s="257"/>
      <c r="AB399" s="162" t="s">
        <v>138</v>
      </c>
    </row>
    <row r="400" spans="1:28" ht="21.75" customHeight="1" x14ac:dyDescent="0.2">
      <c r="A400" s="70" t="s">
        <v>102</v>
      </c>
      <c r="B400" s="71">
        <f>VLOOKUP($D392,'Tischplan_16er_1.-5.'!$4:$100,10)</f>
        <v>11</v>
      </c>
      <c r="C400" s="71">
        <f>VLOOKUP($D392,'Tischplan_16er_1.-5.'!$4:$100,11)</f>
        <v>1</v>
      </c>
      <c r="D400" s="95"/>
      <c r="E400" s="95"/>
      <c r="F400" s="96"/>
      <c r="G400" s="97" t="s">
        <v>100</v>
      </c>
      <c r="H400" s="98"/>
      <c r="I400" s="95"/>
      <c r="J400" s="95"/>
      <c r="K400" s="95"/>
      <c r="L400" s="97"/>
      <c r="M400" s="157"/>
      <c r="N400" s="176"/>
      <c r="O400" s="94"/>
      <c r="P400" s="70" t="s">
        <v>102</v>
      </c>
      <c r="Q400" s="71">
        <f>VLOOKUP($S392,'Tischplan_16er_1.-5.'!$4:$100,10)</f>
        <v>12</v>
      </c>
      <c r="R400" s="71">
        <f>VLOOKUP($S392,'Tischplan_16er_1.-5.'!$4:$100,11)</f>
        <v>1</v>
      </c>
      <c r="S400" s="95"/>
      <c r="T400" s="95"/>
      <c r="U400" s="96"/>
      <c r="V400" s="97"/>
      <c r="W400" s="98"/>
      <c r="X400" s="95"/>
      <c r="Y400" s="95"/>
      <c r="Z400" s="95"/>
      <c r="AA400" s="97"/>
      <c r="AB400" s="157"/>
    </row>
    <row r="401" spans="1:28" ht="21.75" customHeight="1" x14ac:dyDescent="0.2">
      <c r="A401" s="167" t="s">
        <v>103</v>
      </c>
      <c r="B401" s="168">
        <f>VLOOKUP($D392,'Tischplan_16er_1.-5.'!$4:$100,12)</f>
        <v>11</v>
      </c>
      <c r="C401" s="168">
        <f>VLOOKUP($D392,'Tischplan_16er_1.-5.'!$4:$100,13)</f>
        <v>2</v>
      </c>
      <c r="D401" s="169"/>
      <c r="E401" s="169"/>
      <c r="F401" s="170"/>
      <c r="G401" s="171"/>
      <c r="H401" s="172"/>
      <c r="I401" s="169"/>
      <c r="J401" s="169"/>
      <c r="K401" s="169"/>
      <c r="L401" s="171"/>
      <c r="M401" s="157"/>
      <c r="N401" s="176"/>
      <c r="O401" s="94"/>
      <c r="P401" s="167" t="s">
        <v>103</v>
      </c>
      <c r="Q401" s="168">
        <f>VLOOKUP($S392,'Tischplan_16er_1.-5.'!$4:$100,12)</f>
        <v>12</v>
      </c>
      <c r="R401" s="168">
        <f>VLOOKUP($S392,'Tischplan_16er_1.-5.'!$4:$100,13)</f>
        <v>2</v>
      </c>
      <c r="S401" s="169"/>
      <c r="T401" s="169"/>
      <c r="U401" s="170"/>
      <c r="V401" s="171"/>
      <c r="W401" s="172"/>
      <c r="X401" s="169"/>
      <c r="Y401" s="169"/>
      <c r="Z401" s="169"/>
      <c r="AA401" s="171"/>
      <c r="AB401" s="157"/>
    </row>
    <row r="402" spans="1:28" ht="21.75" customHeight="1" thickBot="1" x14ac:dyDescent="0.25">
      <c r="A402" s="72" t="s">
        <v>140</v>
      </c>
      <c r="B402" s="73">
        <f>VLOOKUP($D392,'Tischplan_16er_1.-5.'!$4:$100,14)</f>
        <v>11</v>
      </c>
      <c r="C402" s="73">
        <f>VLOOKUP($D392,'Tischplan_16er_1.-5.'!$4:$100,15)</f>
        <v>3</v>
      </c>
      <c r="D402" s="99"/>
      <c r="E402" s="99"/>
      <c r="F402" s="100"/>
      <c r="G402" s="101"/>
      <c r="H402" s="102"/>
      <c r="I402" s="99"/>
      <c r="J402" s="99"/>
      <c r="K402" s="99"/>
      <c r="L402" s="101"/>
      <c r="M402" s="157"/>
      <c r="N402" s="176"/>
      <c r="O402" s="94"/>
      <c r="P402" s="72" t="s">
        <v>140</v>
      </c>
      <c r="Q402" s="73">
        <f>VLOOKUP($S392,'Tischplan_16er_1.-5.'!$4:$100,14)</f>
        <v>12</v>
      </c>
      <c r="R402" s="73">
        <f>VLOOKUP($S392,'Tischplan_16er_1.-5.'!$4:$100,15)</f>
        <v>3</v>
      </c>
      <c r="S402" s="99"/>
      <c r="T402" s="99"/>
      <c r="U402" s="100"/>
      <c r="V402" s="101"/>
      <c r="W402" s="102"/>
      <c r="X402" s="99"/>
      <c r="Y402" s="99"/>
      <c r="Z402" s="99"/>
      <c r="AA402" s="101"/>
      <c r="AB402" s="157"/>
    </row>
    <row r="403" spans="1:28" ht="21.75" customHeight="1" thickBot="1" x14ac:dyDescent="0.25">
      <c r="A403" s="103" t="s">
        <v>107</v>
      </c>
      <c r="B403" s="109"/>
      <c r="C403" s="109"/>
      <c r="D403" s="90"/>
      <c r="E403" s="90"/>
      <c r="F403" s="91"/>
      <c r="G403" s="92"/>
      <c r="H403" s="87"/>
      <c r="I403" s="90"/>
      <c r="J403" s="90"/>
      <c r="K403" s="90"/>
      <c r="L403" s="92"/>
      <c r="O403" s="86"/>
      <c r="P403" s="103" t="s">
        <v>107</v>
      </c>
      <c r="Q403" s="109"/>
      <c r="R403" s="109"/>
      <c r="S403" s="90"/>
      <c r="T403" s="90"/>
      <c r="U403" s="91"/>
      <c r="V403" s="92"/>
      <c r="W403" s="87"/>
      <c r="X403" s="90"/>
      <c r="Y403" s="90"/>
      <c r="Z403" s="90"/>
      <c r="AA403" s="92"/>
    </row>
    <row r="404" spans="1:28" ht="21.75" customHeight="1" thickBot="1" x14ac:dyDescent="0.25">
      <c r="A404" s="266" t="s">
        <v>108</v>
      </c>
      <c r="B404" s="255"/>
      <c r="C404" s="259"/>
      <c r="D404" s="90" t="s">
        <v>100</v>
      </c>
      <c r="E404" s="90"/>
      <c r="F404" s="91"/>
      <c r="G404" s="92" t="s">
        <v>100</v>
      </c>
      <c r="H404" s="87"/>
      <c r="I404" s="90"/>
      <c r="J404" s="90"/>
      <c r="K404" s="90"/>
      <c r="L404" s="92"/>
      <c r="O404" s="86"/>
      <c r="P404" s="266" t="s">
        <v>108</v>
      </c>
      <c r="Q404" s="255"/>
      <c r="R404" s="259"/>
      <c r="S404" s="90" t="s">
        <v>100</v>
      </c>
      <c r="T404" s="90"/>
      <c r="U404" s="91"/>
      <c r="V404" s="92" t="s">
        <v>100</v>
      </c>
      <c r="W404" s="87"/>
      <c r="X404" s="90"/>
      <c r="Y404" s="90"/>
      <c r="Z404" s="90"/>
      <c r="AA404" s="92"/>
    </row>
    <row r="405" spans="1:28" ht="8.25" customHeight="1" x14ac:dyDescent="0.2">
      <c r="A405" s="74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O405" s="76"/>
      <c r="P405" s="74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</row>
    <row r="406" spans="1:28" ht="8.25" customHeight="1" thickBot="1" x14ac:dyDescent="0.25">
      <c r="A406" s="177"/>
      <c r="B406" s="178"/>
      <c r="C406" s="178"/>
      <c r="D406" s="178"/>
      <c r="E406" s="178"/>
      <c r="F406" s="178"/>
      <c r="G406" s="178"/>
      <c r="H406" s="178"/>
      <c r="I406" s="178"/>
      <c r="J406" s="178"/>
      <c r="K406" s="178"/>
      <c r="L406" s="178"/>
      <c r="O406" s="79"/>
      <c r="P406" s="177"/>
      <c r="Q406" s="178"/>
      <c r="R406" s="178"/>
      <c r="S406" s="178"/>
      <c r="T406" s="178"/>
      <c r="U406" s="178"/>
      <c r="V406" s="178"/>
      <c r="W406" s="178"/>
      <c r="X406" s="178"/>
      <c r="Y406" s="178"/>
      <c r="Z406" s="178"/>
      <c r="AA406" s="178"/>
    </row>
    <row r="407" spans="1:28" ht="18" customHeight="1" thickBot="1" x14ac:dyDescent="0.3">
      <c r="A407" s="82" t="s">
        <v>90</v>
      </c>
      <c r="B407" s="83"/>
      <c r="C407" s="83"/>
      <c r="D407" s="84" t="str">
        <f>D392</f>
        <v>H3</v>
      </c>
      <c r="E407" s="84" t="s">
        <v>91</v>
      </c>
      <c r="F407" s="83"/>
      <c r="G407" s="254"/>
      <c r="H407" s="255"/>
      <c r="I407" s="255"/>
      <c r="J407" s="255"/>
      <c r="K407" s="255"/>
      <c r="L407" s="256"/>
      <c r="M407" s="162" t="s">
        <v>138</v>
      </c>
      <c r="O407" s="86"/>
      <c r="P407" s="82" t="s">
        <v>90</v>
      </c>
      <c r="Q407" s="83"/>
      <c r="R407" s="83"/>
      <c r="S407" s="84" t="str">
        <f>S392</f>
        <v>H4</v>
      </c>
      <c r="T407" s="84" t="s">
        <v>91</v>
      </c>
      <c r="U407" s="83"/>
      <c r="V407" s="254"/>
      <c r="W407" s="254"/>
      <c r="X407" s="254"/>
      <c r="Y407" s="254"/>
      <c r="Z407" s="254"/>
      <c r="AA407" s="257"/>
      <c r="AB407" s="162" t="s">
        <v>138</v>
      </c>
    </row>
    <row r="408" spans="1:28" ht="21.75" customHeight="1" x14ac:dyDescent="0.2">
      <c r="A408" s="70" t="s">
        <v>104</v>
      </c>
      <c r="B408" s="71">
        <f>VLOOKUP($D392,'Tischplan_16er_1.-5.'!$4:$100,18)</f>
        <v>14</v>
      </c>
      <c r="C408" s="71">
        <f>VLOOKUP($D392,'Tischplan_16er_1.-5.'!$4:$100,19)</f>
        <v>2</v>
      </c>
      <c r="D408" s="95"/>
      <c r="E408" s="95"/>
      <c r="F408" s="96"/>
      <c r="G408" s="97"/>
      <c r="H408" s="98"/>
      <c r="I408" s="95"/>
      <c r="J408" s="95"/>
      <c r="K408" s="95"/>
      <c r="L408" s="97"/>
      <c r="M408" s="157"/>
      <c r="O408" s="86"/>
      <c r="P408" s="70" t="s">
        <v>104</v>
      </c>
      <c r="Q408" s="71">
        <f>VLOOKUP($S392,'Tischplan_16er_1.-5.'!$4:$100,18)</f>
        <v>13</v>
      </c>
      <c r="R408" s="71">
        <f>VLOOKUP($S392,'Tischplan_16er_1.-5.'!$4:$100,19)</f>
        <v>2</v>
      </c>
      <c r="S408" s="95"/>
      <c r="T408" s="95"/>
      <c r="U408" s="96"/>
      <c r="V408" s="97"/>
      <c r="W408" s="98"/>
      <c r="X408" s="95"/>
      <c r="Y408" s="95"/>
      <c r="Z408" s="95"/>
      <c r="AA408" s="97"/>
      <c r="AB408" s="157"/>
    </row>
    <row r="409" spans="1:28" ht="21.75" customHeight="1" x14ac:dyDescent="0.2">
      <c r="A409" s="167" t="s">
        <v>105</v>
      </c>
      <c r="B409" s="168">
        <f>VLOOKUP($D392,'Tischplan_16er_1.-5.'!$4:$100,20)</f>
        <v>16</v>
      </c>
      <c r="C409" s="168">
        <f>VLOOKUP($D392,'Tischplan_16er_1.-5.'!$4:$100,21)</f>
        <v>1</v>
      </c>
      <c r="D409" s="169"/>
      <c r="E409" s="169"/>
      <c r="F409" s="170"/>
      <c r="G409" s="171"/>
      <c r="H409" s="172"/>
      <c r="I409" s="169"/>
      <c r="J409" s="169"/>
      <c r="K409" s="169"/>
      <c r="L409" s="171"/>
      <c r="M409" s="157"/>
      <c r="O409" s="86"/>
      <c r="P409" s="167" t="s">
        <v>105</v>
      </c>
      <c r="Q409" s="168">
        <f>VLOOKUP($S392,'Tischplan_16er_1.-5.'!$4:$100,20)</f>
        <v>15</v>
      </c>
      <c r="R409" s="168">
        <f>VLOOKUP($S392,'Tischplan_16er_1.-5.'!$4:$100,21)</f>
        <v>1</v>
      </c>
      <c r="S409" s="169"/>
      <c r="T409" s="169"/>
      <c r="U409" s="170"/>
      <c r="V409" s="171"/>
      <c r="W409" s="172"/>
      <c r="X409" s="169"/>
      <c r="Y409" s="169"/>
      <c r="Z409" s="169"/>
      <c r="AA409" s="171"/>
      <c r="AB409" s="157"/>
    </row>
    <row r="410" spans="1:28" ht="21.75" customHeight="1" thickBot="1" x14ac:dyDescent="0.25">
      <c r="A410" s="72" t="s">
        <v>141</v>
      </c>
      <c r="B410" s="73">
        <f>VLOOKUP($D392,'Tischplan_16er_1.-5.'!$4:$100,22)</f>
        <v>13</v>
      </c>
      <c r="C410" s="73">
        <f>VLOOKUP($D392,'Tischplan_16er_1.-5.'!$4:$100,23)</f>
        <v>4</v>
      </c>
      <c r="D410" s="99"/>
      <c r="E410" s="99"/>
      <c r="F410" s="100"/>
      <c r="G410" s="101"/>
      <c r="H410" s="102"/>
      <c r="I410" s="99"/>
      <c r="J410" s="99"/>
      <c r="K410" s="99"/>
      <c r="L410" s="101"/>
      <c r="M410" s="157"/>
      <c r="O410" s="86"/>
      <c r="P410" s="72" t="s">
        <v>141</v>
      </c>
      <c r="Q410" s="73">
        <f>VLOOKUP($S392,'Tischplan_16er_1.-5.'!$4:$100,22)</f>
        <v>14</v>
      </c>
      <c r="R410" s="73">
        <f>VLOOKUP($S392,'Tischplan_16er_1.-5.'!$4:$100,23)</f>
        <v>4</v>
      </c>
      <c r="S410" s="99"/>
      <c r="T410" s="99"/>
      <c r="U410" s="100"/>
      <c r="V410" s="101"/>
      <c r="W410" s="102"/>
      <c r="X410" s="99"/>
      <c r="Y410" s="99"/>
      <c r="Z410" s="99"/>
      <c r="AA410" s="101"/>
      <c r="AB410" s="157"/>
    </row>
    <row r="411" spans="1:28" ht="21.75" customHeight="1" thickBot="1" x14ac:dyDescent="0.25">
      <c r="A411" s="103" t="s">
        <v>109</v>
      </c>
      <c r="B411" s="109"/>
      <c r="C411" s="109"/>
      <c r="D411" s="90"/>
      <c r="E411" s="90"/>
      <c r="F411" s="91"/>
      <c r="G411" s="92"/>
      <c r="H411" s="87"/>
      <c r="I411" s="90"/>
      <c r="J411" s="90"/>
      <c r="K411" s="90"/>
      <c r="L411" s="92"/>
      <c r="O411" s="86"/>
      <c r="P411" s="103" t="s">
        <v>109</v>
      </c>
      <c r="Q411" s="109"/>
      <c r="R411" s="109"/>
      <c r="S411" s="90"/>
      <c r="T411" s="90"/>
      <c r="U411" s="91"/>
      <c r="V411" s="92"/>
      <c r="W411" s="87"/>
      <c r="X411" s="90"/>
      <c r="Y411" s="90"/>
      <c r="Z411" s="90"/>
      <c r="AA411" s="92"/>
    </row>
    <row r="412" spans="1:28" ht="21.75" customHeight="1" thickBot="1" x14ac:dyDescent="0.25">
      <c r="A412" s="266" t="s">
        <v>115</v>
      </c>
      <c r="B412" s="255"/>
      <c r="C412" s="259"/>
      <c r="D412" s="90" t="s">
        <v>100</v>
      </c>
      <c r="E412" s="90"/>
      <c r="F412" s="91"/>
      <c r="G412" s="92" t="s">
        <v>100</v>
      </c>
      <c r="H412" s="87"/>
      <c r="I412" s="90"/>
      <c r="J412" s="90"/>
      <c r="K412" s="90"/>
      <c r="L412" s="92"/>
      <c r="O412" s="86"/>
      <c r="P412" s="266" t="s">
        <v>115</v>
      </c>
      <c r="Q412" s="255"/>
      <c r="R412" s="259"/>
      <c r="S412" s="90" t="s">
        <v>100</v>
      </c>
      <c r="T412" s="90"/>
      <c r="U412" s="91"/>
      <c r="V412" s="92" t="s">
        <v>100</v>
      </c>
      <c r="W412" s="87"/>
      <c r="X412" s="90"/>
      <c r="Y412" s="90"/>
      <c r="Z412" s="90"/>
      <c r="AA412" s="92"/>
    </row>
    <row r="413" spans="1:28" ht="8.25" customHeight="1" thickBot="1" x14ac:dyDescent="0.25">
      <c r="A413" s="164"/>
      <c r="B413" s="173"/>
      <c r="C413" s="173"/>
      <c r="D413" s="83"/>
      <c r="E413" s="83"/>
      <c r="F413" s="83"/>
      <c r="G413" s="83"/>
      <c r="H413" s="83"/>
      <c r="I413" s="83"/>
      <c r="J413" s="83"/>
      <c r="K413" s="83"/>
      <c r="L413" s="83"/>
      <c r="P413" s="164"/>
      <c r="Q413" s="174"/>
      <c r="R413" s="174"/>
      <c r="S413" s="175"/>
      <c r="T413" s="175"/>
      <c r="U413" s="175"/>
      <c r="V413" s="175"/>
      <c r="W413" s="175"/>
      <c r="X413" s="175"/>
      <c r="Y413" s="175"/>
      <c r="Z413" s="175"/>
      <c r="AA413" s="175"/>
    </row>
    <row r="414" spans="1:28" ht="18" customHeight="1" thickBot="1" x14ac:dyDescent="0.3">
      <c r="A414" s="82" t="s">
        <v>90</v>
      </c>
      <c r="B414" s="83"/>
      <c r="C414" s="83"/>
      <c r="D414" s="84" t="str">
        <f>D392</f>
        <v>H3</v>
      </c>
      <c r="E414" s="84" t="s">
        <v>91</v>
      </c>
      <c r="F414" s="83"/>
      <c r="G414" s="254"/>
      <c r="H414" s="255"/>
      <c r="I414" s="255"/>
      <c r="J414" s="255"/>
      <c r="K414" s="255"/>
      <c r="L414" s="256"/>
      <c r="M414" s="162" t="s">
        <v>138</v>
      </c>
      <c r="N414" s="166"/>
      <c r="O414" s="86"/>
      <c r="P414" s="82" t="s">
        <v>90</v>
      </c>
      <c r="Q414" s="83"/>
      <c r="R414" s="83"/>
      <c r="S414" s="84" t="str">
        <f>S392</f>
        <v>H4</v>
      </c>
      <c r="T414" s="84" t="s">
        <v>91</v>
      </c>
      <c r="U414" s="83"/>
      <c r="V414" s="254"/>
      <c r="W414" s="254"/>
      <c r="X414" s="254"/>
      <c r="Y414" s="254"/>
      <c r="Z414" s="254"/>
      <c r="AA414" s="257"/>
      <c r="AB414" s="162" t="s">
        <v>138</v>
      </c>
    </row>
    <row r="415" spans="1:28" ht="21.75" customHeight="1" x14ac:dyDescent="0.2">
      <c r="A415" s="70" t="s">
        <v>110</v>
      </c>
      <c r="B415" s="71">
        <f>VLOOKUP($D392,'Tischplan_16er_1.-5.'!$4:$100,26)</f>
        <v>13</v>
      </c>
      <c r="C415" s="71">
        <f>VLOOKUP($D392,'Tischplan_16er_1.-5.'!$4:$100,27)</f>
        <v>4</v>
      </c>
      <c r="D415" s="95"/>
      <c r="E415" s="95"/>
      <c r="F415" s="96"/>
      <c r="G415" s="97"/>
      <c r="H415" s="98"/>
      <c r="I415" s="95"/>
      <c r="J415" s="95"/>
      <c r="K415" s="95"/>
      <c r="L415" s="97"/>
      <c r="M415" s="157"/>
      <c r="O415" s="86"/>
      <c r="P415" s="70" t="s">
        <v>110</v>
      </c>
      <c r="Q415" s="71">
        <f>VLOOKUP($S392,'Tischplan_16er_1.-5.'!$4:$100,26)</f>
        <v>14</v>
      </c>
      <c r="R415" s="71">
        <f>VLOOKUP($S392,'Tischplan_16er_1.-5.'!$4:$100,27)</f>
        <v>4</v>
      </c>
      <c r="S415" s="95"/>
      <c r="T415" s="95"/>
      <c r="U415" s="96"/>
      <c r="V415" s="97"/>
      <c r="W415" s="98"/>
      <c r="X415" s="95"/>
      <c r="Y415" s="95"/>
      <c r="Z415" s="95"/>
      <c r="AA415" s="97"/>
      <c r="AB415" s="157"/>
    </row>
    <row r="416" spans="1:28" ht="21.75" customHeight="1" x14ac:dyDescent="0.2">
      <c r="A416" s="167" t="s">
        <v>111</v>
      </c>
      <c r="B416" s="168">
        <f>VLOOKUP($D392,'Tischplan_16er_1.-5.'!$4:$100,28)</f>
        <v>14</v>
      </c>
      <c r="C416" s="168">
        <f>VLOOKUP($D392,'Tischplan_16er_1.-5.'!$4:$100,29)</f>
        <v>3</v>
      </c>
      <c r="D416" s="169"/>
      <c r="E416" s="169"/>
      <c r="F416" s="170"/>
      <c r="G416" s="171"/>
      <c r="H416" s="172"/>
      <c r="I416" s="169"/>
      <c r="J416" s="169"/>
      <c r="K416" s="169"/>
      <c r="L416" s="171"/>
      <c r="M416" s="157"/>
      <c r="O416" s="86"/>
      <c r="P416" s="167" t="s">
        <v>111</v>
      </c>
      <c r="Q416" s="168">
        <f>VLOOKUP($S392,'Tischplan_16er_1.-5.'!$4:$100,28)</f>
        <v>13</v>
      </c>
      <c r="R416" s="168">
        <f>VLOOKUP($S392,'Tischplan_16er_1.-5.'!$4:$100,29)</f>
        <v>3</v>
      </c>
      <c r="S416" s="169"/>
      <c r="T416" s="169"/>
      <c r="U416" s="170"/>
      <c r="V416" s="171"/>
      <c r="W416" s="172"/>
      <c r="X416" s="169"/>
      <c r="Y416" s="169"/>
      <c r="Z416" s="169"/>
      <c r="AA416" s="171"/>
      <c r="AB416" s="157"/>
    </row>
    <row r="417" spans="1:28" ht="21.75" customHeight="1" thickBot="1" x14ac:dyDescent="0.25">
      <c r="A417" s="72" t="s">
        <v>142</v>
      </c>
      <c r="B417" s="73">
        <f>VLOOKUP($D392,'Tischplan_16er_1.-5.'!$4:$100,30)</f>
        <v>16</v>
      </c>
      <c r="C417" s="73">
        <f>VLOOKUP($D392,'Tischplan_16er_1.-5.'!$4:$100,31)</f>
        <v>2</v>
      </c>
      <c r="D417" s="99"/>
      <c r="E417" s="99"/>
      <c r="F417" s="100"/>
      <c r="G417" s="101"/>
      <c r="H417" s="102"/>
      <c r="I417" s="99"/>
      <c r="J417" s="99"/>
      <c r="K417" s="99"/>
      <c r="L417" s="101"/>
      <c r="M417" s="157"/>
      <c r="O417" s="86"/>
      <c r="P417" s="72" t="s">
        <v>142</v>
      </c>
      <c r="Q417" s="73">
        <f>VLOOKUP($S392,'Tischplan_16er_1.-5.'!$4:$100,30)</f>
        <v>15</v>
      </c>
      <c r="R417" s="73">
        <f>VLOOKUP($S392,'Tischplan_16er_1.-5.'!$4:$100,31)</f>
        <v>2</v>
      </c>
      <c r="S417" s="99"/>
      <c r="T417" s="99"/>
      <c r="U417" s="100"/>
      <c r="V417" s="101"/>
      <c r="W417" s="102"/>
      <c r="X417" s="99"/>
      <c r="Y417" s="99"/>
      <c r="Z417" s="99"/>
      <c r="AA417" s="101"/>
      <c r="AB417" s="157"/>
    </row>
    <row r="418" spans="1:28" ht="21.75" customHeight="1" thickBot="1" x14ac:dyDescent="0.25">
      <c r="A418" s="103" t="s">
        <v>116</v>
      </c>
      <c r="B418" s="109"/>
      <c r="C418" s="109"/>
      <c r="D418" s="90"/>
      <c r="E418" s="90"/>
      <c r="F418" s="91"/>
      <c r="G418" s="92"/>
      <c r="H418" s="87"/>
      <c r="I418" s="90"/>
      <c r="J418" s="90"/>
      <c r="K418" s="90"/>
      <c r="L418" s="92"/>
      <c r="O418" s="86"/>
      <c r="P418" s="103" t="s">
        <v>116</v>
      </c>
      <c r="Q418" s="109"/>
      <c r="R418" s="109"/>
      <c r="S418" s="90"/>
      <c r="T418" s="90"/>
      <c r="U418" s="91"/>
      <c r="V418" s="92"/>
      <c r="W418" s="87"/>
      <c r="X418" s="90"/>
      <c r="Y418" s="90"/>
      <c r="Z418" s="90"/>
      <c r="AA418" s="92"/>
    </row>
    <row r="419" spans="1:28" ht="21.75" customHeight="1" thickBot="1" x14ac:dyDescent="0.25">
      <c r="A419" s="266" t="s">
        <v>143</v>
      </c>
      <c r="B419" s="255"/>
      <c r="C419" s="259"/>
      <c r="D419" s="90" t="s">
        <v>100</v>
      </c>
      <c r="E419" s="90"/>
      <c r="F419" s="91"/>
      <c r="G419" s="92" t="s">
        <v>100</v>
      </c>
      <c r="H419" s="87"/>
      <c r="I419" s="90"/>
      <c r="J419" s="90"/>
      <c r="K419" s="90"/>
      <c r="L419" s="92"/>
      <c r="O419" s="86"/>
      <c r="P419" s="266" t="s">
        <v>143</v>
      </c>
      <c r="Q419" s="255"/>
      <c r="R419" s="259"/>
      <c r="S419" s="90" t="s">
        <v>100</v>
      </c>
      <c r="T419" s="90"/>
      <c r="U419" s="91"/>
      <c r="V419" s="92" t="s">
        <v>100</v>
      </c>
      <c r="W419" s="87"/>
      <c r="X419" s="90"/>
      <c r="Y419" s="90"/>
      <c r="Z419" s="90"/>
      <c r="AA419" s="92"/>
    </row>
    <row r="420" spans="1:28" ht="21" customHeight="1" x14ac:dyDescent="0.2">
      <c r="M420" s="180"/>
      <c r="N420" s="180"/>
      <c r="O420" s="69"/>
      <c r="AB420" s="180"/>
    </row>
    <row r="421" spans="1:28" ht="24" customHeight="1" thickBot="1" x14ac:dyDescent="0.25">
      <c r="A421" s="81"/>
      <c r="B421" s="267" t="str">
        <f>$B$1</f>
        <v xml:space="preserve">  3-Serien Liga</v>
      </c>
      <c r="C421" s="267"/>
      <c r="D421" s="267"/>
      <c r="E421" s="267"/>
      <c r="F421" s="267"/>
      <c r="G421" s="267"/>
      <c r="H421" s="267"/>
      <c r="I421" s="267"/>
      <c r="J421" s="268">
        <f>$J$1</f>
        <v>2023</v>
      </c>
      <c r="K421" s="268"/>
      <c r="L421" s="268"/>
      <c r="M421" s="180" t="s">
        <v>131</v>
      </c>
      <c r="N421" s="180"/>
      <c r="O421" s="69">
        <v>2</v>
      </c>
      <c r="P421" s="81"/>
      <c r="Q421" s="267" t="str">
        <f>$B$1</f>
        <v xml:space="preserve">  3-Serien Liga</v>
      </c>
      <c r="R421" s="267"/>
      <c r="S421" s="267"/>
      <c r="T421" s="267"/>
      <c r="U421" s="267"/>
      <c r="V421" s="267"/>
      <c r="W421" s="267"/>
      <c r="X421" s="267"/>
      <c r="Y421" s="268">
        <f>$J$1</f>
        <v>2023</v>
      </c>
      <c r="Z421" s="268"/>
      <c r="AA421" s="268"/>
      <c r="AB421" s="180" t="s">
        <v>131</v>
      </c>
    </row>
    <row r="422" spans="1:28" ht="18" customHeight="1" thickBot="1" x14ac:dyDescent="0.3">
      <c r="A422" s="82" t="s">
        <v>90</v>
      </c>
      <c r="B422" s="83"/>
      <c r="C422" s="83"/>
      <c r="D422" s="84" t="str">
        <f>M421&amp;O421-1</f>
        <v>J1</v>
      </c>
      <c r="E422" s="84" t="s">
        <v>91</v>
      </c>
      <c r="F422" s="83"/>
      <c r="G422" s="254"/>
      <c r="H422" s="255"/>
      <c r="I422" s="255"/>
      <c r="J422" s="255"/>
      <c r="K422" s="255"/>
      <c r="L422" s="256"/>
      <c r="M422" s="166"/>
      <c r="N422" s="166"/>
      <c r="O422" s="86"/>
      <c r="P422" s="82" t="s">
        <v>90</v>
      </c>
      <c r="Q422" s="83"/>
      <c r="R422" s="83"/>
      <c r="S422" s="84" t="str">
        <f>M421&amp;O421</f>
        <v>J2</v>
      </c>
      <c r="T422" s="84" t="s">
        <v>91</v>
      </c>
      <c r="U422" s="83"/>
      <c r="V422" s="254"/>
      <c r="W422" s="254"/>
      <c r="X422" s="254"/>
      <c r="Y422" s="254"/>
      <c r="Z422" s="254"/>
      <c r="AA422" s="257"/>
      <c r="AB422" s="166"/>
    </row>
    <row r="423" spans="1:28" ht="18" customHeight="1" thickBot="1" x14ac:dyDescent="0.25">
      <c r="A423" s="87" t="s">
        <v>92</v>
      </c>
      <c r="B423" s="88" t="s">
        <v>93</v>
      </c>
      <c r="C423" s="88" t="s">
        <v>23</v>
      </c>
      <c r="D423" s="88" t="s">
        <v>94</v>
      </c>
      <c r="E423" s="88" t="s">
        <v>95</v>
      </c>
      <c r="F423" s="88" t="s">
        <v>96</v>
      </c>
      <c r="G423" s="89" t="s">
        <v>97</v>
      </c>
      <c r="H423" s="263" t="s">
        <v>98</v>
      </c>
      <c r="I423" s="264"/>
      <c r="J423" s="264"/>
      <c r="K423" s="264"/>
      <c r="L423" s="265"/>
      <c r="M423" s="162" t="s">
        <v>138</v>
      </c>
      <c r="N423" s="166"/>
      <c r="O423" s="86"/>
      <c r="P423" s="87" t="s">
        <v>92</v>
      </c>
      <c r="Q423" s="88" t="s">
        <v>93</v>
      </c>
      <c r="R423" s="88" t="s">
        <v>23</v>
      </c>
      <c r="S423" s="88" t="s">
        <v>94</v>
      </c>
      <c r="T423" s="88" t="s">
        <v>95</v>
      </c>
      <c r="U423" s="88" t="s">
        <v>96</v>
      </c>
      <c r="V423" s="89" t="s">
        <v>97</v>
      </c>
      <c r="W423" s="263" t="s">
        <v>98</v>
      </c>
      <c r="X423" s="264"/>
      <c r="Y423" s="264"/>
      <c r="Z423" s="264"/>
      <c r="AA423" s="265"/>
      <c r="AB423" s="162" t="s">
        <v>138</v>
      </c>
    </row>
    <row r="424" spans="1:28" ht="21.75" customHeight="1" x14ac:dyDescent="0.2">
      <c r="A424" s="70" t="s">
        <v>99</v>
      </c>
      <c r="B424" s="71">
        <f>VLOOKUP($D422,'Tischplan_16er_1.-5.'!$4:$100,2)</f>
        <v>14</v>
      </c>
      <c r="C424" s="71">
        <f>VLOOKUP($D422,'Tischplan_16er_1.-5.'!$4:$100,3)</f>
        <v>3</v>
      </c>
      <c r="D424" s="95" t="s">
        <v>100</v>
      </c>
      <c r="E424" s="95"/>
      <c r="F424" s="96"/>
      <c r="G424" s="97" t="s">
        <v>100</v>
      </c>
      <c r="H424" s="98"/>
      <c r="I424" s="95"/>
      <c r="J424" s="95"/>
      <c r="K424" s="95"/>
      <c r="L424" s="97"/>
      <c r="M424" s="157"/>
      <c r="O424" s="86"/>
      <c r="P424" s="70" t="s">
        <v>99</v>
      </c>
      <c r="Q424" s="71">
        <f>VLOOKUP($S422,'Tischplan_16er_1.-5.'!$4:$100,2)</f>
        <v>13</v>
      </c>
      <c r="R424" s="71">
        <f>VLOOKUP($S422,'Tischplan_16er_1.-5.'!$4:$100,3)</f>
        <v>3</v>
      </c>
      <c r="S424" s="95"/>
      <c r="T424" s="95"/>
      <c r="U424" s="96"/>
      <c r="V424" s="97"/>
      <c r="W424" s="98"/>
      <c r="X424" s="95"/>
      <c r="Y424" s="95"/>
      <c r="Z424" s="95"/>
      <c r="AA424" s="97"/>
      <c r="AB424" s="157"/>
    </row>
    <row r="425" spans="1:28" ht="21.75" customHeight="1" x14ac:dyDescent="0.2">
      <c r="A425" s="167" t="s">
        <v>101</v>
      </c>
      <c r="B425" s="168">
        <f>VLOOKUP($D422,'Tischplan_16er_1.-5.'!$4:$100,4)</f>
        <v>15</v>
      </c>
      <c r="C425" s="168">
        <f>VLOOKUP($D422,'Tischplan_16er_1.-5.'!$4:$100,5)</f>
        <v>4</v>
      </c>
      <c r="D425" s="169"/>
      <c r="E425" s="169"/>
      <c r="F425" s="170"/>
      <c r="G425" s="171"/>
      <c r="H425" s="172"/>
      <c r="I425" s="169"/>
      <c r="J425" s="169"/>
      <c r="K425" s="169"/>
      <c r="L425" s="171"/>
      <c r="M425" s="157"/>
      <c r="O425" s="86" t="s">
        <v>100</v>
      </c>
      <c r="P425" s="167" t="s">
        <v>101</v>
      </c>
      <c r="Q425" s="168">
        <f>VLOOKUP($S422,'Tischplan_16er_1.-5.'!$4:$100,4)</f>
        <v>16</v>
      </c>
      <c r="R425" s="168">
        <f>VLOOKUP($S422,'Tischplan_16er_1.-5.'!$4:$100,5)</f>
        <v>4</v>
      </c>
      <c r="S425" s="169"/>
      <c r="T425" s="169"/>
      <c r="U425" s="170"/>
      <c r="V425" s="171"/>
      <c r="W425" s="172"/>
      <c r="X425" s="169"/>
      <c r="Y425" s="169"/>
      <c r="Z425" s="169"/>
      <c r="AA425" s="171"/>
      <c r="AB425" s="157"/>
    </row>
    <row r="426" spans="1:28" ht="21.75" customHeight="1" thickBot="1" x14ac:dyDescent="0.25">
      <c r="A426" s="72" t="s">
        <v>139</v>
      </c>
      <c r="B426" s="73">
        <f>VLOOKUP($D422,'Tischplan_16er_1.-5.'!$4:$100,6)</f>
        <v>16</v>
      </c>
      <c r="C426" s="73">
        <f>VLOOKUP($D422,'Tischplan_16er_1.-5.'!$4:$100,7)</f>
        <v>1</v>
      </c>
      <c r="D426" s="99"/>
      <c r="E426" s="99"/>
      <c r="F426" s="100"/>
      <c r="G426" s="101"/>
      <c r="H426" s="102"/>
      <c r="I426" s="99"/>
      <c r="J426" s="99"/>
      <c r="K426" s="99"/>
      <c r="L426" s="101"/>
      <c r="M426" s="157"/>
      <c r="O426" s="86"/>
      <c r="P426" s="72" t="s">
        <v>139</v>
      </c>
      <c r="Q426" s="73">
        <f>VLOOKUP($S422,'Tischplan_16er_1.-5.'!$4:$100,6)</f>
        <v>15</v>
      </c>
      <c r="R426" s="73">
        <f>VLOOKUP($S422,'Tischplan_16er_1.-5.'!$4:$100,7)</f>
        <v>1</v>
      </c>
      <c r="S426" s="99"/>
      <c r="T426" s="99"/>
      <c r="U426" s="100"/>
      <c r="V426" s="101"/>
      <c r="W426" s="102"/>
      <c r="X426" s="99"/>
      <c r="Y426" s="99"/>
      <c r="Z426" s="99"/>
      <c r="AA426" s="101"/>
      <c r="AB426" s="157"/>
    </row>
    <row r="427" spans="1:28" ht="21.75" customHeight="1" thickBot="1" x14ac:dyDescent="0.25">
      <c r="A427" s="103" t="s">
        <v>106</v>
      </c>
      <c r="B427" s="109"/>
      <c r="C427" s="109"/>
      <c r="D427" s="90"/>
      <c r="E427" s="90"/>
      <c r="F427" s="91"/>
      <c r="G427" s="92" t="s">
        <v>100</v>
      </c>
      <c r="H427" s="87"/>
      <c r="I427" s="90"/>
      <c r="J427" s="90"/>
      <c r="K427" s="90"/>
      <c r="L427" s="92"/>
      <c r="O427" s="86"/>
      <c r="P427" s="103" t="s">
        <v>106</v>
      </c>
      <c r="Q427" s="109"/>
      <c r="R427" s="109"/>
      <c r="S427" s="90"/>
      <c r="T427" s="90"/>
      <c r="U427" s="91"/>
      <c r="V427" s="92"/>
      <c r="W427" s="87"/>
      <c r="X427" s="90"/>
      <c r="Y427" s="90"/>
      <c r="Z427" s="90"/>
      <c r="AA427" s="92"/>
    </row>
    <row r="428" spans="1:28" ht="8.25" customHeight="1" thickBot="1" x14ac:dyDescent="0.25">
      <c r="A428" s="164"/>
      <c r="B428" s="173"/>
      <c r="C428" s="173"/>
      <c r="D428" s="83"/>
      <c r="E428" s="83"/>
      <c r="F428" s="83"/>
      <c r="G428" s="83"/>
      <c r="H428" s="83"/>
      <c r="I428" s="83"/>
      <c r="J428" s="83"/>
      <c r="K428" s="83"/>
      <c r="L428" s="83"/>
      <c r="P428" s="164"/>
      <c r="Q428" s="174"/>
      <c r="R428" s="174"/>
      <c r="S428" s="175"/>
      <c r="T428" s="175"/>
      <c r="U428" s="175"/>
      <c r="V428" s="175"/>
      <c r="W428" s="175"/>
      <c r="X428" s="175"/>
      <c r="Y428" s="175"/>
      <c r="Z428" s="175"/>
      <c r="AA428" s="175"/>
    </row>
    <row r="429" spans="1:28" ht="18" customHeight="1" thickBot="1" x14ac:dyDescent="0.3">
      <c r="A429" s="82" t="s">
        <v>90</v>
      </c>
      <c r="B429" s="83"/>
      <c r="C429" s="83"/>
      <c r="D429" s="84" t="str">
        <f>D422</f>
        <v>J1</v>
      </c>
      <c r="E429" s="84" t="s">
        <v>91</v>
      </c>
      <c r="F429" s="83"/>
      <c r="G429" s="254"/>
      <c r="H429" s="255"/>
      <c r="I429" s="255"/>
      <c r="J429" s="255"/>
      <c r="K429" s="255"/>
      <c r="L429" s="256"/>
      <c r="M429" s="162" t="s">
        <v>138</v>
      </c>
      <c r="O429" s="86"/>
      <c r="P429" s="82" t="s">
        <v>90</v>
      </c>
      <c r="Q429" s="83"/>
      <c r="R429" s="83"/>
      <c r="S429" s="84" t="str">
        <f>S422</f>
        <v>J2</v>
      </c>
      <c r="T429" s="84" t="s">
        <v>91</v>
      </c>
      <c r="U429" s="83"/>
      <c r="V429" s="254"/>
      <c r="W429" s="254"/>
      <c r="X429" s="254"/>
      <c r="Y429" s="254"/>
      <c r="Z429" s="254"/>
      <c r="AA429" s="257"/>
      <c r="AB429" s="162" t="s">
        <v>138</v>
      </c>
    </row>
    <row r="430" spans="1:28" ht="21.75" customHeight="1" x14ac:dyDescent="0.2">
      <c r="A430" s="70" t="s">
        <v>102</v>
      </c>
      <c r="B430" s="71">
        <f>VLOOKUP($D422,'Tischplan_16er_1.-5.'!$4:$100,10)</f>
        <v>13</v>
      </c>
      <c r="C430" s="71">
        <f>VLOOKUP($D422,'Tischplan_16er_1.-5.'!$4:$100,11)</f>
        <v>1</v>
      </c>
      <c r="D430" s="95"/>
      <c r="E430" s="95"/>
      <c r="F430" s="96"/>
      <c r="G430" s="97" t="s">
        <v>100</v>
      </c>
      <c r="H430" s="98"/>
      <c r="I430" s="95"/>
      <c r="J430" s="95"/>
      <c r="K430" s="95"/>
      <c r="L430" s="97"/>
      <c r="M430" s="157"/>
      <c r="N430" s="176"/>
      <c r="O430" s="94"/>
      <c r="P430" s="70" t="s">
        <v>102</v>
      </c>
      <c r="Q430" s="71">
        <f>VLOOKUP($S422,'Tischplan_16er_1.-5.'!$4:$100,10)</f>
        <v>14</v>
      </c>
      <c r="R430" s="71">
        <f>VLOOKUP($S422,'Tischplan_16er_1.-5.'!$4:$100,11)</f>
        <v>1</v>
      </c>
      <c r="S430" s="95"/>
      <c r="T430" s="95"/>
      <c r="U430" s="96"/>
      <c r="V430" s="97"/>
      <c r="W430" s="98"/>
      <c r="X430" s="95"/>
      <c r="Y430" s="95"/>
      <c r="Z430" s="95"/>
      <c r="AA430" s="97"/>
      <c r="AB430" s="157"/>
    </row>
    <row r="431" spans="1:28" ht="21.75" customHeight="1" x14ac:dyDescent="0.2">
      <c r="A431" s="167" t="s">
        <v>103</v>
      </c>
      <c r="B431" s="168">
        <f>VLOOKUP($D422,'Tischplan_16er_1.-5.'!$4:$100,12)</f>
        <v>13</v>
      </c>
      <c r="C431" s="168">
        <f>VLOOKUP($D422,'Tischplan_16er_1.-5.'!$4:$100,13)</f>
        <v>2</v>
      </c>
      <c r="D431" s="169"/>
      <c r="E431" s="169"/>
      <c r="F431" s="170"/>
      <c r="G431" s="171"/>
      <c r="H431" s="172"/>
      <c r="I431" s="169"/>
      <c r="J431" s="169"/>
      <c r="K431" s="169"/>
      <c r="L431" s="171"/>
      <c r="M431" s="157"/>
      <c r="N431" s="176"/>
      <c r="O431" s="94"/>
      <c r="P431" s="167" t="s">
        <v>103</v>
      </c>
      <c r="Q431" s="168">
        <f>VLOOKUP($S422,'Tischplan_16er_1.-5.'!$4:$100,12)</f>
        <v>14</v>
      </c>
      <c r="R431" s="168">
        <f>VLOOKUP($S422,'Tischplan_16er_1.-5.'!$4:$100,13)</f>
        <v>2</v>
      </c>
      <c r="S431" s="169"/>
      <c r="T431" s="169"/>
      <c r="U431" s="170"/>
      <c r="V431" s="171"/>
      <c r="W431" s="172"/>
      <c r="X431" s="169"/>
      <c r="Y431" s="169"/>
      <c r="Z431" s="169"/>
      <c r="AA431" s="171"/>
      <c r="AB431" s="157"/>
    </row>
    <row r="432" spans="1:28" ht="21.75" customHeight="1" thickBot="1" x14ac:dyDescent="0.25">
      <c r="A432" s="72" t="s">
        <v>140</v>
      </c>
      <c r="B432" s="73">
        <f>VLOOKUP($D422,'Tischplan_16er_1.-5.'!$4:$100,14)</f>
        <v>13</v>
      </c>
      <c r="C432" s="73">
        <f>VLOOKUP($D422,'Tischplan_16er_1.-5.'!$4:$100,15)</f>
        <v>3</v>
      </c>
      <c r="D432" s="99"/>
      <c r="E432" s="99"/>
      <c r="F432" s="100"/>
      <c r="G432" s="101"/>
      <c r="H432" s="102"/>
      <c r="I432" s="99"/>
      <c r="J432" s="99"/>
      <c r="K432" s="99"/>
      <c r="L432" s="101"/>
      <c r="M432" s="157"/>
      <c r="N432" s="176"/>
      <c r="O432" s="94"/>
      <c r="P432" s="72" t="s">
        <v>140</v>
      </c>
      <c r="Q432" s="73">
        <f>VLOOKUP($S422,'Tischplan_16er_1.-5.'!$4:$100,14)</f>
        <v>14</v>
      </c>
      <c r="R432" s="73">
        <f>VLOOKUP($S422,'Tischplan_16er_1.-5.'!$4:$100,15)</f>
        <v>3</v>
      </c>
      <c r="S432" s="99"/>
      <c r="T432" s="99"/>
      <c r="U432" s="100"/>
      <c r="V432" s="101"/>
      <c r="W432" s="102"/>
      <c r="X432" s="99"/>
      <c r="Y432" s="99"/>
      <c r="Z432" s="99"/>
      <c r="AA432" s="101"/>
      <c r="AB432" s="157"/>
    </row>
    <row r="433" spans="1:28" ht="21.75" customHeight="1" thickBot="1" x14ac:dyDescent="0.25">
      <c r="A433" s="103" t="s">
        <v>107</v>
      </c>
      <c r="B433" s="109"/>
      <c r="C433" s="109"/>
      <c r="D433" s="90"/>
      <c r="E433" s="90"/>
      <c r="F433" s="91"/>
      <c r="G433" s="92"/>
      <c r="H433" s="87"/>
      <c r="I433" s="90"/>
      <c r="J433" s="90"/>
      <c r="K433" s="90"/>
      <c r="L433" s="92"/>
      <c r="O433" s="86"/>
      <c r="P433" s="103" t="s">
        <v>107</v>
      </c>
      <c r="Q433" s="109"/>
      <c r="R433" s="109"/>
      <c r="S433" s="90"/>
      <c r="T433" s="90"/>
      <c r="U433" s="91"/>
      <c r="V433" s="92"/>
      <c r="W433" s="87"/>
      <c r="X433" s="90"/>
      <c r="Y433" s="90"/>
      <c r="Z433" s="90"/>
      <c r="AA433" s="92"/>
    </row>
    <row r="434" spans="1:28" ht="21.75" customHeight="1" thickBot="1" x14ac:dyDescent="0.25">
      <c r="A434" s="266" t="s">
        <v>108</v>
      </c>
      <c r="B434" s="255"/>
      <c r="C434" s="259"/>
      <c r="D434" s="90" t="s">
        <v>100</v>
      </c>
      <c r="E434" s="90"/>
      <c r="F434" s="91"/>
      <c r="G434" s="92" t="s">
        <v>100</v>
      </c>
      <c r="H434" s="87"/>
      <c r="I434" s="90"/>
      <c r="J434" s="90"/>
      <c r="K434" s="90"/>
      <c r="L434" s="92"/>
      <c r="O434" s="86"/>
      <c r="P434" s="266" t="s">
        <v>108</v>
      </c>
      <c r="Q434" s="255"/>
      <c r="R434" s="259"/>
      <c r="S434" s="90" t="s">
        <v>100</v>
      </c>
      <c r="T434" s="90"/>
      <c r="U434" s="91"/>
      <c r="V434" s="92" t="s">
        <v>100</v>
      </c>
      <c r="W434" s="87"/>
      <c r="X434" s="90"/>
      <c r="Y434" s="90"/>
      <c r="Z434" s="90"/>
      <c r="AA434" s="92"/>
    </row>
    <row r="435" spans="1:28" ht="8.25" customHeight="1" x14ac:dyDescent="0.2">
      <c r="A435" s="74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O435" s="76"/>
      <c r="P435" s="74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</row>
    <row r="436" spans="1:28" ht="8.25" customHeight="1" thickBot="1" x14ac:dyDescent="0.25">
      <c r="A436" s="177"/>
      <c r="B436" s="178"/>
      <c r="C436" s="178"/>
      <c r="D436" s="178"/>
      <c r="E436" s="178"/>
      <c r="F436" s="178"/>
      <c r="G436" s="178"/>
      <c r="H436" s="178"/>
      <c r="I436" s="178"/>
      <c r="J436" s="178"/>
      <c r="K436" s="178"/>
      <c r="L436" s="178"/>
      <c r="O436" s="79"/>
      <c r="P436" s="177"/>
      <c r="Q436" s="178"/>
      <c r="R436" s="178"/>
      <c r="S436" s="178"/>
      <c r="T436" s="178"/>
      <c r="U436" s="178"/>
      <c r="V436" s="178"/>
      <c r="W436" s="178"/>
      <c r="X436" s="178"/>
      <c r="Y436" s="178"/>
      <c r="Z436" s="178"/>
      <c r="AA436" s="178"/>
    </row>
    <row r="437" spans="1:28" ht="18" customHeight="1" thickBot="1" x14ac:dyDescent="0.3">
      <c r="A437" s="82" t="s">
        <v>90</v>
      </c>
      <c r="B437" s="83"/>
      <c r="C437" s="83"/>
      <c r="D437" s="84" t="str">
        <f>D422</f>
        <v>J1</v>
      </c>
      <c r="E437" s="84" t="s">
        <v>91</v>
      </c>
      <c r="F437" s="83"/>
      <c r="G437" s="254"/>
      <c r="H437" s="255"/>
      <c r="I437" s="255"/>
      <c r="J437" s="255"/>
      <c r="K437" s="255"/>
      <c r="L437" s="256"/>
      <c r="M437" s="162" t="s">
        <v>138</v>
      </c>
      <c r="O437" s="86"/>
      <c r="P437" s="82" t="s">
        <v>90</v>
      </c>
      <c r="Q437" s="83"/>
      <c r="R437" s="83"/>
      <c r="S437" s="84" t="str">
        <f>S422</f>
        <v>J2</v>
      </c>
      <c r="T437" s="84" t="s">
        <v>91</v>
      </c>
      <c r="U437" s="83"/>
      <c r="V437" s="254"/>
      <c r="W437" s="254"/>
      <c r="X437" s="254"/>
      <c r="Y437" s="254"/>
      <c r="Z437" s="254"/>
      <c r="AA437" s="257"/>
      <c r="AB437" s="162" t="s">
        <v>138</v>
      </c>
    </row>
    <row r="438" spans="1:28" ht="21.75" customHeight="1" x14ac:dyDescent="0.2">
      <c r="A438" s="70" t="s">
        <v>104</v>
      </c>
      <c r="B438" s="71">
        <f>VLOOKUP($D422,'Tischplan_16er_1.-5.'!$4:$100,18)</f>
        <v>12</v>
      </c>
      <c r="C438" s="71">
        <f>VLOOKUP($D422,'Tischplan_16er_1.-5.'!$4:$100,19)</f>
        <v>2</v>
      </c>
      <c r="D438" s="95"/>
      <c r="E438" s="95"/>
      <c r="F438" s="96"/>
      <c r="G438" s="97"/>
      <c r="H438" s="98"/>
      <c r="I438" s="95"/>
      <c r="J438" s="95"/>
      <c r="K438" s="95"/>
      <c r="L438" s="97"/>
      <c r="M438" s="157"/>
      <c r="O438" s="86"/>
      <c r="P438" s="70" t="s">
        <v>104</v>
      </c>
      <c r="Q438" s="71">
        <f>VLOOKUP($S422,'Tischplan_16er_1.-5.'!$4:$100,18)</f>
        <v>11</v>
      </c>
      <c r="R438" s="71">
        <f>VLOOKUP($S422,'Tischplan_16er_1.-5.'!$4:$100,19)</f>
        <v>2</v>
      </c>
      <c r="S438" s="95"/>
      <c r="T438" s="95"/>
      <c r="U438" s="96"/>
      <c r="V438" s="97"/>
      <c r="W438" s="98"/>
      <c r="X438" s="95"/>
      <c r="Y438" s="95"/>
      <c r="Z438" s="95"/>
      <c r="AA438" s="97"/>
      <c r="AB438" s="157"/>
    </row>
    <row r="439" spans="1:28" ht="21.75" customHeight="1" x14ac:dyDescent="0.2">
      <c r="A439" s="167" t="s">
        <v>105</v>
      </c>
      <c r="B439" s="168">
        <f>VLOOKUP($D422,'Tischplan_16er_1.-5.'!$4:$100,20)</f>
        <v>10</v>
      </c>
      <c r="C439" s="168">
        <f>VLOOKUP($D422,'Tischplan_16er_1.-5.'!$4:$100,21)</f>
        <v>1</v>
      </c>
      <c r="D439" s="169"/>
      <c r="E439" s="169"/>
      <c r="F439" s="170"/>
      <c r="G439" s="171"/>
      <c r="H439" s="172"/>
      <c r="I439" s="169"/>
      <c r="J439" s="169"/>
      <c r="K439" s="169"/>
      <c r="L439" s="171"/>
      <c r="M439" s="157"/>
      <c r="O439" s="86"/>
      <c r="P439" s="167" t="s">
        <v>105</v>
      </c>
      <c r="Q439" s="168">
        <f>VLOOKUP($S422,'Tischplan_16er_1.-5.'!$4:$100,20)</f>
        <v>9</v>
      </c>
      <c r="R439" s="168">
        <f>VLOOKUP($S422,'Tischplan_16er_1.-5.'!$4:$100,21)</f>
        <v>1</v>
      </c>
      <c r="S439" s="169"/>
      <c r="T439" s="169"/>
      <c r="U439" s="170"/>
      <c r="V439" s="171"/>
      <c r="W439" s="172"/>
      <c r="X439" s="169"/>
      <c r="Y439" s="169"/>
      <c r="Z439" s="169"/>
      <c r="AA439" s="171"/>
      <c r="AB439" s="157"/>
    </row>
    <row r="440" spans="1:28" ht="21.75" customHeight="1" thickBot="1" x14ac:dyDescent="0.25">
      <c r="A440" s="72" t="s">
        <v>141</v>
      </c>
      <c r="B440" s="73">
        <f>VLOOKUP($D422,'Tischplan_16er_1.-5.'!$4:$100,22)</f>
        <v>11</v>
      </c>
      <c r="C440" s="73">
        <f>VLOOKUP($D422,'Tischplan_16er_1.-5.'!$4:$100,23)</f>
        <v>4</v>
      </c>
      <c r="D440" s="99"/>
      <c r="E440" s="99"/>
      <c r="F440" s="100"/>
      <c r="G440" s="101"/>
      <c r="H440" s="102"/>
      <c r="I440" s="99"/>
      <c r="J440" s="99"/>
      <c r="K440" s="99"/>
      <c r="L440" s="101"/>
      <c r="M440" s="157"/>
      <c r="O440" s="86"/>
      <c r="P440" s="72" t="s">
        <v>141</v>
      </c>
      <c r="Q440" s="73">
        <f>VLOOKUP($S422,'Tischplan_16er_1.-5.'!$4:$100,22)</f>
        <v>12</v>
      </c>
      <c r="R440" s="73">
        <f>VLOOKUP($S422,'Tischplan_16er_1.-5.'!$4:$100,23)</f>
        <v>4</v>
      </c>
      <c r="S440" s="99"/>
      <c r="T440" s="99"/>
      <c r="U440" s="100"/>
      <c r="V440" s="101"/>
      <c r="W440" s="102"/>
      <c r="X440" s="99"/>
      <c r="Y440" s="99"/>
      <c r="Z440" s="99"/>
      <c r="AA440" s="101"/>
      <c r="AB440" s="157"/>
    </row>
    <row r="441" spans="1:28" ht="21.75" customHeight="1" thickBot="1" x14ac:dyDescent="0.25">
      <c r="A441" s="103" t="s">
        <v>109</v>
      </c>
      <c r="B441" s="109"/>
      <c r="C441" s="109"/>
      <c r="D441" s="90"/>
      <c r="E441" s="90"/>
      <c r="F441" s="91"/>
      <c r="G441" s="92"/>
      <c r="H441" s="87"/>
      <c r="I441" s="90"/>
      <c r="J441" s="90"/>
      <c r="K441" s="90"/>
      <c r="L441" s="92"/>
      <c r="O441" s="86"/>
      <c r="P441" s="103" t="s">
        <v>109</v>
      </c>
      <c r="Q441" s="109"/>
      <c r="R441" s="109"/>
      <c r="S441" s="90"/>
      <c r="T441" s="90"/>
      <c r="U441" s="91"/>
      <c r="V441" s="92"/>
      <c r="W441" s="87"/>
      <c r="X441" s="90"/>
      <c r="Y441" s="90"/>
      <c r="Z441" s="90"/>
      <c r="AA441" s="92"/>
    </row>
    <row r="442" spans="1:28" ht="21.75" customHeight="1" thickBot="1" x14ac:dyDescent="0.25">
      <c r="A442" s="266" t="s">
        <v>115</v>
      </c>
      <c r="B442" s="255"/>
      <c r="C442" s="259"/>
      <c r="D442" s="90" t="s">
        <v>100</v>
      </c>
      <c r="E442" s="90"/>
      <c r="F442" s="91"/>
      <c r="G442" s="92" t="s">
        <v>100</v>
      </c>
      <c r="H442" s="87"/>
      <c r="I442" s="90"/>
      <c r="J442" s="90"/>
      <c r="K442" s="90"/>
      <c r="L442" s="92"/>
      <c r="O442" s="86"/>
      <c r="P442" s="266" t="s">
        <v>115</v>
      </c>
      <c r="Q442" s="255"/>
      <c r="R442" s="259"/>
      <c r="S442" s="90" t="s">
        <v>100</v>
      </c>
      <c r="T442" s="90"/>
      <c r="U442" s="91"/>
      <c r="V442" s="92" t="s">
        <v>100</v>
      </c>
      <c r="W442" s="87"/>
      <c r="X442" s="90"/>
      <c r="Y442" s="90"/>
      <c r="Z442" s="90"/>
      <c r="AA442" s="92"/>
    </row>
    <row r="443" spans="1:28" ht="8.25" customHeight="1" thickBot="1" x14ac:dyDescent="0.25">
      <c r="A443" s="164"/>
      <c r="B443" s="173"/>
      <c r="C443" s="173"/>
      <c r="D443" s="83"/>
      <c r="E443" s="83"/>
      <c r="F443" s="83"/>
      <c r="G443" s="83"/>
      <c r="H443" s="83"/>
      <c r="I443" s="83"/>
      <c r="J443" s="83"/>
      <c r="K443" s="83"/>
      <c r="L443" s="83"/>
      <c r="P443" s="164"/>
      <c r="Q443" s="174"/>
      <c r="R443" s="174"/>
      <c r="S443" s="175"/>
      <c r="T443" s="175"/>
      <c r="U443" s="175"/>
      <c r="V443" s="175"/>
      <c r="W443" s="175"/>
      <c r="X443" s="175"/>
      <c r="Y443" s="175"/>
      <c r="Z443" s="175"/>
      <c r="AA443" s="175"/>
    </row>
    <row r="444" spans="1:28" ht="18" customHeight="1" thickBot="1" x14ac:dyDescent="0.3">
      <c r="A444" s="82" t="s">
        <v>90</v>
      </c>
      <c r="B444" s="83"/>
      <c r="C444" s="83"/>
      <c r="D444" s="84" t="str">
        <f>D422</f>
        <v>J1</v>
      </c>
      <c r="E444" s="84" t="s">
        <v>91</v>
      </c>
      <c r="F444" s="83"/>
      <c r="G444" s="254"/>
      <c r="H444" s="255"/>
      <c r="I444" s="255"/>
      <c r="J444" s="255"/>
      <c r="K444" s="255"/>
      <c r="L444" s="256"/>
      <c r="M444" s="162" t="s">
        <v>138</v>
      </c>
      <c r="N444" s="166"/>
      <c r="O444" s="86"/>
      <c r="P444" s="82" t="s">
        <v>90</v>
      </c>
      <c r="Q444" s="83"/>
      <c r="R444" s="83"/>
      <c r="S444" s="84" t="str">
        <f>S422</f>
        <v>J2</v>
      </c>
      <c r="T444" s="84" t="s">
        <v>91</v>
      </c>
      <c r="U444" s="83"/>
      <c r="V444" s="254"/>
      <c r="W444" s="254"/>
      <c r="X444" s="254"/>
      <c r="Y444" s="254"/>
      <c r="Z444" s="254"/>
      <c r="AA444" s="257"/>
      <c r="AB444" s="162" t="s">
        <v>138</v>
      </c>
    </row>
    <row r="445" spans="1:28" ht="21.75" customHeight="1" x14ac:dyDescent="0.2">
      <c r="A445" s="70" t="s">
        <v>110</v>
      </c>
      <c r="B445" s="71">
        <f>VLOOKUP($D422,'Tischplan_16er_1.-5.'!$4:$100,26)</f>
        <v>11</v>
      </c>
      <c r="C445" s="71">
        <f>VLOOKUP($D422,'Tischplan_16er_1.-5.'!$4:$100,27)</f>
        <v>4</v>
      </c>
      <c r="D445" s="95"/>
      <c r="E445" s="95"/>
      <c r="F445" s="96"/>
      <c r="G445" s="97"/>
      <c r="H445" s="98"/>
      <c r="I445" s="95"/>
      <c r="J445" s="95"/>
      <c r="K445" s="95"/>
      <c r="L445" s="97"/>
      <c r="M445" s="157"/>
      <c r="O445" s="86"/>
      <c r="P445" s="70" t="s">
        <v>110</v>
      </c>
      <c r="Q445" s="71">
        <f>VLOOKUP($S422,'Tischplan_16er_1.-5.'!$4:$100,26)</f>
        <v>12</v>
      </c>
      <c r="R445" s="71">
        <f>VLOOKUP($S422,'Tischplan_16er_1.-5.'!$4:$100,27)</f>
        <v>4</v>
      </c>
      <c r="S445" s="95"/>
      <c r="T445" s="95"/>
      <c r="U445" s="96"/>
      <c r="V445" s="97"/>
      <c r="W445" s="98"/>
      <c r="X445" s="95"/>
      <c r="Y445" s="95"/>
      <c r="Z445" s="95"/>
      <c r="AA445" s="97"/>
      <c r="AB445" s="157"/>
    </row>
    <row r="446" spans="1:28" ht="21.75" customHeight="1" x14ac:dyDescent="0.2">
      <c r="A446" s="167" t="s">
        <v>111</v>
      </c>
      <c r="B446" s="168">
        <f>VLOOKUP($D422,'Tischplan_16er_1.-5.'!$4:$100,28)</f>
        <v>12</v>
      </c>
      <c r="C446" s="168">
        <f>VLOOKUP($D422,'Tischplan_16er_1.-5.'!$4:$100,29)</f>
        <v>3</v>
      </c>
      <c r="D446" s="169"/>
      <c r="E446" s="169"/>
      <c r="F446" s="170"/>
      <c r="G446" s="171"/>
      <c r="H446" s="172"/>
      <c r="I446" s="169"/>
      <c r="J446" s="169"/>
      <c r="K446" s="169"/>
      <c r="L446" s="171"/>
      <c r="M446" s="157"/>
      <c r="O446" s="86"/>
      <c r="P446" s="167" t="s">
        <v>111</v>
      </c>
      <c r="Q446" s="168">
        <f>VLOOKUP($S422,'Tischplan_16er_1.-5.'!$4:$100,28)</f>
        <v>11</v>
      </c>
      <c r="R446" s="168">
        <f>VLOOKUP($S422,'Tischplan_16er_1.-5.'!$4:$100,29)</f>
        <v>3</v>
      </c>
      <c r="S446" s="169"/>
      <c r="T446" s="169"/>
      <c r="U446" s="170"/>
      <c r="V446" s="171"/>
      <c r="W446" s="172"/>
      <c r="X446" s="169"/>
      <c r="Y446" s="169"/>
      <c r="Z446" s="169"/>
      <c r="AA446" s="171"/>
      <c r="AB446" s="157"/>
    </row>
    <row r="447" spans="1:28" ht="21.75" customHeight="1" thickBot="1" x14ac:dyDescent="0.25">
      <c r="A447" s="72" t="s">
        <v>142</v>
      </c>
      <c r="B447" s="73">
        <f>VLOOKUP($D422,'Tischplan_16er_1.-5.'!$4:$100,30)</f>
        <v>10</v>
      </c>
      <c r="C447" s="73">
        <f>VLOOKUP($D422,'Tischplan_16er_1.-5.'!$4:$100,31)</f>
        <v>2</v>
      </c>
      <c r="D447" s="99"/>
      <c r="E447" s="99"/>
      <c r="F447" s="100"/>
      <c r="G447" s="101"/>
      <c r="H447" s="102"/>
      <c r="I447" s="99"/>
      <c r="J447" s="99"/>
      <c r="K447" s="99"/>
      <c r="L447" s="101"/>
      <c r="M447" s="157"/>
      <c r="O447" s="86"/>
      <c r="P447" s="72" t="s">
        <v>142</v>
      </c>
      <c r="Q447" s="73">
        <f>VLOOKUP($S422,'Tischplan_16er_1.-5.'!$4:$100,30)</f>
        <v>9</v>
      </c>
      <c r="R447" s="73">
        <f>VLOOKUP($S422,'Tischplan_16er_1.-5.'!$4:$100,31)</f>
        <v>2</v>
      </c>
      <c r="S447" s="99"/>
      <c r="T447" s="99"/>
      <c r="U447" s="100"/>
      <c r="V447" s="101"/>
      <c r="W447" s="102"/>
      <c r="X447" s="99"/>
      <c r="Y447" s="99"/>
      <c r="Z447" s="99"/>
      <c r="AA447" s="101"/>
      <c r="AB447" s="157"/>
    </row>
    <row r="448" spans="1:28" ht="21.75" customHeight="1" thickBot="1" x14ac:dyDescent="0.25">
      <c r="A448" s="103" t="s">
        <v>116</v>
      </c>
      <c r="B448" s="109"/>
      <c r="C448" s="109"/>
      <c r="D448" s="90"/>
      <c r="E448" s="90"/>
      <c r="F448" s="91"/>
      <c r="G448" s="92"/>
      <c r="H448" s="87"/>
      <c r="I448" s="90"/>
      <c r="J448" s="90"/>
      <c r="K448" s="90"/>
      <c r="L448" s="92"/>
      <c r="O448" s="86"/>
      <c r="P448" s="103" t="s">
        <v>116</v>
      </c>
      <c r="Q448" s="109"/>
      <c r="R448" s="109"/>
      <c r="S448" s="90"/>
      <c r="T448" s="90"/>
      <c r="U448" s="91"/>
      <c r="V448" s="92"/>
      <c r="W448" s="87"/>
      <c r="X448" s="90"/>
      <c r="Y448" s="90"/>
      <c r="Z448" s="90"/>
      <c r="AA448" s="92"/>
    </row>
    <row r="449" spans="1:28" ht="21.75" customHeight="1" thickBot="1" x14ac:dyDescent="0.25">
      <c r="A449" s="266" t="s">
        <v>143</v>
      </c>
      <c r="B449" s="255"/>
      <c r="C449" s="259"/>
      <c r="D449" s="90" t="s">
        <v>100</v>
      </c>
      <c r="E449" s="90"/>
      <c r="F449" s="91"/>
      <c r="G449" s="92" t="s">
        <v>100</v>
      </c>
      <c r="H449" s="87"/>
      <c r="I449" s="90"/>
      <c r="J449" s="90"/>
      <c r="K449" s="90"/>
      <c r="L449" s="92"/>
      <c r="O449" s="86"/>
      <c r="P449" s="266" t="s">
        <v>143</v>
      </c>
      <c r="Q449" s="255"/>
      <c r="R449" s="259"/>
      <c r="S449" s="90" t="s">
        <v>100</v>
      </c>
      <c r="T449" s="90"/>
      <c r="U449" s="91"/>
      <c r="V449" s="92" t="s">
        <v>100</v>
      </c>
      <c r="W449" s="87"/>
      <c r="X449" s="90"/>
      <c r="Y449" s="90"/>
      <c r="Z449" s="90"/>
      <c r="AA449" s="92"/>
    </row>
    <row r="450" spans="1:28" ht="21" customHeight="1" x14ac:dyDescent="0.2">
      <c r="M450" s="180"/>
      <c r="N450" s="180"/>
      <c r="O450" s="69"/>
      <c r="AB450" s="180"/>
    </row>
    <row r="451" spans="1:28" ht="24" customHeight="1" thickBot="1" x14ac:dyDescent="0.25">
      <c r="A451" s="81"/>
      <c r="B451" s="267" t="str">
        <f>$B$1</f>
        <v xml:space="preserve">  3-Serien Liga</v>
      </c>
      <c r="C451" s="267"/>
      <c r="D451" s="267"/>
      <c r="E451" s="267"/>
      <c r="F451" s="267"/>
      <c r="G451" s="267"/>
      <c r="H451" s="267"/>
      <c r="I451" s="267"/>
      <c r="J451" s="268">
        <f>$J$1</f>
        <v>2023</v>
      </c>
      <c r="K451" s="268"/>
      <c r="L451" s="268"/>
      <c r="M451" s="180" t="str">
        <f>M421</f>
        <v>J</v>
      </c>
      <c r="N451" s="180"/>
      <c r="O451" s="69">
        <f>O421+2</f>
        <v>4</v>
      </c>
      <c r="P451" s="81"/>
      <c r="Q451" s="267" t="str">
        <f>$B$1</f>
        <v xml:space="preserve">  3-Serien Liga</v>
      </c>
      <c r="R451" s="267"/>
      <c r="S451" s="267"/>
      <c r="T451" s="267"/>
      <c r="U451" s="267"/>
      <c r="V451" s="267"/>
      <c r="W451" s="267"/>
      <c r="X451" s="267"/>
      <c r="Y451" s="268">
        <f>$J$1</f>
        <v>2023</v>
      </c>
      <c r="Z451" s="268"/>
      <c r="AA451" s="268"/>
      <c r="AB451" s="180" t="str">
        <f>AB421</f>
        <v>J</v>
      </c>
    </row>
    <row r="452" spans="1:28" ht="18" customHeight="1" thickBot="1" x14ac:dyDescent="0.3">
      <c r="A452" s="82" t="s">
        <v>90</v>
      </c>
      <c r="B452" s="83"/>
      <c r="C452" s="83"/>
      <c r="D452" s="84" t="str">
        <f>M451&amp;O451-1</f>
        <v>J3</v>
      </c>
      <c r="E452" s="84" t="s">
        <v>91</v>
      </c>
      <c r="F452" s="83"/>
      <c r="G452" s="254"/>
      <c r="H452" s="255"/>
      <c r="I452" s="255"/>
      <c r="J452" s="255"/>
      <c r="K452" s="255"/>
      <c r="L452" s="256"/>
      <c r="M452" s="166"/>
      <c r="N452" s="166"/>
      <c r="O452" s="86"/>
      <c r="P452" s="82" t="s">
        <v>90</v>
      </c>
      <c r="Q452" s="83"/>
      <c r="R452" s="83"/>
      <c r="S452" s="84" t="str">
        <f>M451&amp;O451</f>
        <v>J4</v>
      </c>
      <c r="T452" s="84" t="s">
        <v>91</v>
      </c>
      <c r="U452" s="83"/>
      <c r="V452" s="254"/>
      <c r="W452" s="254"/>
      <c r="X452" s="254"/>
      <c r="Y452" s="254"/>
      <c r="Z452" s="254"/>
      <c r="AA452" s="257"/>
      <c r="AB452" s="166"/>
    </row>
    <row r="453" spans="1:28" ht="18" customHeight="1" thickBot="1" x14ac:dyDescent="0.25">
      <c r="A453" s="87" t="s">
        <v>92</v>
      </c>
      <c r="B453" s="88" t="s">
        <v>93</v>
      </c>
      <c r="C453" s="88" t="s">
        <v>23</v>
      </c>
      <c r="D453" s="88" t="s">
        <v>94</v>
      </c>
      <c r="E453" s="88" t="s">
        <v>95</v>
      </c>
      <c r="F453" s="88" t="s">
        <v>96</v>
      </c>
      <c r="G453" s="89" t="s">
        <v>97</v>
      </c>
      <c r="H453" s="263" t="s">
        <v>98</v>
      </c>
      <c r="I453" s="264"/>
      <c r="J453" s="264"/>
      <c r="K453" s="264"/>
      <c r="L453" s="265"/>
      <c r="M453" s="162" t="s">
        <v>138</v>
      </c>
      <c r="N453" s="166"/>
      <c r="O453" s="86"/>
      <c r="P453" s="87" t="s">
        <v>92</v>
      </c>
      <c r="Q453" s="88" t="s">
        <v>93</v>
      </c>
      <c r="R453" s="88" t="s">
        <v>23</v>
      </c>
      <c r="S453" s="88" t="s">
        <v>94</v>
      </c>
      <c r="T453" s="88" t="s">
        <v>95</v>
      </c>
      <c r="U453" s="88" t="s">
        <v>96</v>
      </c>
      <c r="V453" s="89" t="s">
        <v>97</v>
      </c>
      <c r="W453" s="263" t="s">
        <v>98</v>
      </c>
      <c r="X453" s="264"/>
      <c r="Y453" s="264"/>
      <c r="Z453" s="264"/>
      <c r="AA453" s="265"/>
      <c r="AB453" s="162" t="s">
        <v>138</v>
      </c>
    </row>
    <row r="454" spans="1:28" ht="21.75" customHeight="1" x14ac:dyDescent="0.2">
      <c r="A454" s="70" t="s">
        <v>99</v>
      </c>
      <c r="B454" s="71">
        <f>VLOOKUP($D452,'Tischplan_16er_1.-5.'!$4:$100,2)</f>
        <v>16</v>
      </c>
      <c r="C454" s="71">
        <f>VLOOKUP($D452,'Tischplan_16er_1.-5.'!$4:$100,3)</f>
        <v>3</v>
      </c>
      <c r="D454" s="95" t="s">
        <v>100</v>
      </c>
      <c r="E454" s="95"/>
      <c r="F454" s="96"/>
      <c r="G454" s="97" t="s">
        <v>100</v>
      </c>
      <c r="H454" s="98"/>
      <c r="I454" s="95"/>
      <c r="J454" s="95"/>
      <c r="K454" s="95"/>
      <c r="L454" s="97"/>
      <c r="M454" s="157"/>
      <c r="O454" s="86"/>
      <c r="P454" s="70" t="s">
        <v>99</v>
      </c>
      <c r="Q454" s="71">
        <f>VLOOKUP($S452,'Tischplan_16er_1.-5.'!$4:$100,2)</f>
        <v>15</v>
      </c>
      <c r="R454" s="71">
        <f>VLOOKUP($S452,'Tischplan_16er_1.-5.'!$4:$100,3)</f>
        <v>3</v>
      </c>
      <c r="S454" s="95"/>
      <c r="T454" s="95"/>
      <c r="U454" s="96"/>
      <c r="V454" s="97"/>
      <c r="W454" s="98"/>
      <c r="X454" s="95"/>
      <c r="Y454" s="95"/>
      <c r="Z454" s="95"/>
      <c r="AA454" s="97"/>
      <c r="AB454" s="157"/>
    </row>
    <row r="455" spans="1:28" ht="21.75" customHeight="1" x14ac:dyDescent="0.2">
      <c r="A455" s="167" t="s">
        <v>101</v>
      </c>
      <c r="B455" s="168">
        <f>VLOOKUP($D452,'Tischplan_16er_1.-5.'!$4:$100,4)</f>
        <v>13</v>
      </c>
      <c r="C455" s="168">
        <f>VLOOKUP($D452,'Tischplan_16er_1.-5.'!$4:$100,5)</f>
        <v>4</v>
      </c>
      <c r="D455" s="169"/>
      <c r="E455" s="169"/>
      <c r="F455" s="170"/>
      <c r="G455" s="171"/>
      <c r="H455" s="172"/>
      <c r="I455" s="169"/>
      <c r="J455" s="169"/>
      <c r="K455" s="169"/>
      <c r="L455" s="171"/>
      <c r="M455" s="157"/>
      <c r="O455" s="86" t="s">
        <v>100</v>
      </c>
      <c r="P455" s="167" t="s">
        <v>101</v>
      </c>
      <c r="Q455" s="168">
        <f>VLOOKUP($S452,'Tischplan_16er_1.-5.'!$4:$100,4)</f>
        <v>14</v>
      </c>
      <c r="R455" s="168">
        <f>VLOOKUP($S452,'Tischplan_16er_1.-5.'!$4:$100,5)</f>
        <v>4</v>
      </c>
      <c r="S455" s="169"/>
      <c r="T455" s="169"/>
      <c r="U455" s="170"/>
      <c r="V455" s="171"/>
      <c r="W455" s="172"/>
      <c r="X455" s="169"/>
      <c r="Y455" s="169"/>
      <c r="Z455" s="169"/>
      <c r="AA455" s="171"/>
      <c r="AB455" s="157"/>
    </row>
    <row r="456" spans="1:28" ht="21.75" customHeight="1" thickBot="1" x14ac:dyDescent="0.25">
      <c r="A456" s="72" t="s">
        <v>139</v>
      </c>
      <c r="B456" s="73">
        <f>VLOOKUP($D452,'Tischplan_16er_1.-5.'!$4:$100,6)</f>
        <v>14</v>
      </c>
      <c r="C456" s="73">
        <f>VLOOKUP($D452,'Tischplan_16er_1.-5.'!$4:$100,7)</f>
        <v>1</v>
      </c>
      <c r="D456" s="99"/>
      <c r="E456" s="99"/>
      <c r="F456" s="100"/>
      <c r="G456" s="101"/>
      <c r="H456" s="102"/>
      <c r="I456" s="99"/>
      <c r="J456" s="99"/>
      <c r="K456" s="99"/>
      <c r="L456" s="101"/>
      <c r="M456" s="157"/>
      <c r="O456" s="86"/>
      <c r="P456" s="72" t="s">
        <v>139</v>
      </c>
      <c r="Q456" s="73">
        <f>VLOOKUP($S452,'Tischplan_16er_1.-5.'!$4:$100,6)</f>
        <v>13</v>
      </c>
      <c r="R456" s="73">
        <f>VLOOKUP($S452,'Tischplan_16er_1.-5.'!$4:$100,7)</f>
        <v>1</v>
      </c>
      <c r="S456" s="99"/>
      <c r="T456" s="99"/>
      <c r="U456" s="100"/>
      <c r="V456" s="101"/>
      <c r="W456" s="102"/>
      <c r="X456" s="99"/>
      <c r="Y456" s="99"/>
      <c r="Z456" s="99"/>
      <c r="AA456" s="101"/>
      <c r="AB456" s="157"/>
    </row>
    <row r="457" spans="1:28" ht="21.75" customHeight="1" thickBot="1" x14ac:dyDescent="0.25">
      <c r="A457" s="103" t="s">
        <v>106</v>
      </c>
      <c r="B457" s="109"/>
      <c r="C457" s="109"/>
      <c r="D457" s="90"/>
      <c r="E457" s="90"/>
      <c r="F457" s="91"/>
      <c r="G457" s="92" t="s">
        <v>100</v>
      </c>
      <c r="H457" s="87"/>
      <c r="I457" s="90"/>
      <c r="J457" s="90"/>
      <c r="K457" s="90"/>
      <c r="L457" s="92"/>
      <c r="O457" s="86"/>
      <c r="P457" s="103" t="s">
        <v>106</v>
      </c>
      <c r="Q457" s="109"/>
      <c r="R457" s="109"/>
      <c r="S457" s="90"/>
      <c r="T457" s="90"/>
      <c r="U457" s="91"/>
      <c r="V457" s="92"/>
      <c r="W457" s="87"/>
      <c r="X457" s="90"/>
      <c r="Y457" s="90"/>
      <c r="Z457" s="90"/>
      <c r="AA457" s="92"/>
    </row>
    <row r="458" spans="1:28" ht="8.25" customHeight="1" thickBot="1" x14ac:dyDescent="0.25">
      <c r="A458" s="164"/>
      <c r="B458" s="173"/>
      <c r="C458" s="173"/>
      <c r="D458" s="83"/>
      <c r="E458" s="83"/>
      <c r="F458" s="83"/>
      <c r="G458" s="83"/>
      <c r="H458" s="83"/>
      <c r="I458" s="83"/>
      <c r="J458" s="83"/>
      <c r="K458" s="83"/>
      <c r="L458" s="83"/>
      <c r="P458" s="164"/>
      <c r="Q458" s="174"/>
      <c r="R458" s="174"/>
      <c r="S458" s="175"/>
      <c r="T458" s="175"/>
      <c r="U458" s="175"/>
      <c r="V458" s="175"/>
      <c r="W458" s="175"/>
      <c r="X458" s="175"/>
      <c r="Y458" s="175"/>
      <c r="Z458" s="175"/>
      <c r="AA458" s="175"/>
    </row>
    <row r="459" spans="1:28" ht="18" customHeight="1" thickBot="1" x14ac:dyDescent="0.3">
      <c r="A459" s="82" t="s">
        <v>90</v>
      </c>
      <c r="B459" s="83"/>
      <c r="C459" s="83"/>
      <c r="D459" s="84" t="str">
        <f>D452</f>
        <v>J3</v>
      </c>
      <c r="E459" s="84" t="s">
        <v>91</v>
      </c>
      <c r="F459" s="83"/>
      <c r="G459" s="254"/>
      <c r="H459" s="255"/>
      <c r="I459" s="255"/>
      <c r="J459" s="255"/>
      <c r="K459" s="255"/>
      <c r="L459" s="256"/>
      <c r="M459" s="162" t="s">
        <v>138</v>
      </c>
      <c r="O459" s="86"/>
      <c r="P459" s="82" t="s">
        <v>90</v>
      </c>
      <c r="Q459" s="83"/>
      <c r="R459" s="83"/>
      <c r="S459" s="84" t="str">
        <f>S452</f>
        <v>J4</v>
      </c>
      <c r="T459" s="84" t="s">
        <v>91</v>
      </c>
      <c r="U459" s="83"/>
      <c r="V459" s="254"/>
      <c r="W459" s="254"/>
      <c r="X459" s="254"/>
      <c r="Y459" s="254"/>
      <c r="Z459" s="254"/>
      <c r="AA459" s="257"/>
      <c r="AB459" s="162" t="s">
        <v>138</v>
      </c>
    </row>
    <row r="460" spans="1:28" ht="21.75" customHeight="1" x14ac:dyDescent="0.2">
      <c r="A460" s="70" t="s">
        <v>102</v>
      </c>
      <c r="B460" s="71">
        <f>VLOOKUP($D452,'Tischplan_16er_1.-5.'!$4:$100,10)</f>
        <v>15</v>
      </c>
      <c r="C460" s="71">
        <f>VLOOKUP($D452,'Tischplan_16er_1.-5.'!$4:$100,11)</f>
        <v>1</v>
      </c>
      <c r="D460" s="95"/>
      <c r="E460" s="95"/>
      <c r="F460" s="96"/>
      <c r="G460" s="97" t="s">
        <v>100</v>
      </c>
      <c r="H460" s="98"/>
      <c r="I460" s="95"/>
      <c r="J460" s="95"/>
      <c r="K460" s="95"/>
      <c r="L460" s="97"/>
      <c r="M460" s="157"/>
      <c r="N460" s="176"/>
      <c r="O460" s="94"/>
      <c r="P460" s="70" t="s">
        <v>102</v>
      </c>
      <c r="Q460" s="71">
        <f>VLOOKUP($S452,'Tischplan_16er_1.-5.'!$4:$100,10)</f>
        <v>16</v>
      </c>
      <c r="R460" s="71">
        <f>VLOOKUP($S452,'Tischplan_16er_1.-5.'!$4:$100,11)</f>
        <v>1</v>
      </c>
      <c r="S460" s="95"/>
      <c r="T460" s="95"/>
      <c r="U460" s="96"/>
      <c r="V460" s="97"/>
      <c r="W460" s="98"/>
      <c r="X460" s="95"/>
      <c r="Y460" s="95"/>
      <c r="Z460" s="95"/>
      <c r="AA460" s="97"/>
      <c r="AB460" s="157"/>
    </row>
    <row r="461" spans="1:28" ht="21.75" customHeight="1" x14ac:dyDescent="0.2">
      <c r="A461" s="167" t="s">
        <v>103</v>
      </c>
      <c r="B461" s="168">
        <f>VLOOKUP($D452,'Tischplan_16er_1.-5.'!$4:$100,12)</f>
        <v>15</v>
      </c>
      <c r="C461" s="168">
        <f>VLOOKUP($D452,'Tischplan_16er_1.-5.'!$4:$100,13)</f>
        <v>2</v>
      </c>
      <c r="D461" s="169"/>
      <c r="E461" s="169"/>
      <c r="F461" s="170"/>
      <c r="G461" s="171"/>
      <c r="H461" s="172"/>
      <c r="I461" s="169"/>
      <c r="J461" s="169"/>
      <c r="K461" s="169"/>
      <c r="L461" s="171"/>
      <c r="M461" s="157"/>
      <c r="N461" s="176"/>
      <c r="O461" s="94"/>
      <c r="P461" s="167" t="s">
        <v>103</v>
      </c>
      <c r="Q461" s="168">
        <f>VLOOKUP($S452,'Tischplan_16er_1.-5.'!$4:$100,12)</f>
        <v>16</v>
      </c>
      <c r="R461" s="168">
        <f>VLOOKUP($S452,'Tischplan_16er_1.-5.'!$4:$100,13)</f>
        <v>2</v>
      </c>
      <c r="S461" s="169"/>
      <c r="T461" s="169"/>
      <c r="U461" s="170"/>
      <c r="V461" s="171"/>
      <c r="W461" s="172"/>
      <c r="X461" s="169"/>
      <c r="Y461" s="169"/>
      <c r="Z461" s="169"/>
      <c r="AA461" s="171"/>
      <c r="AB461" s="157"/>
    </row>
    <row r="462" spans="1:28" ht="21.75" customHeight="1" thickBot="1" x14ac:dyDescent="0.25">
      <c r="A462" s="72" t="s">
        <v>140</v>
      </c>
      <c r="B462" s="73">
        <f>VLOOKUP($D452,'Tischplan_16er_1.-5.'!$4:$100,14)</f>
        <v>15</v>
      </c>
      <c r="C462" s="73">
        <f>VLOOKUP($D452,'Tischplan_16er_1.-5.'!$4:$100,15)</f>
        <v>3</v>
      </c>
      <c r="D462" s="99"/>
      <c r="E462" s="99"/>
      <c r="F462" s="100"/>
      <c r="G462" s="101"/>
      <c r="H462" s="102"/>
      <c r="I462" s="99"/>
      <c r="J462" s="99"/>
      <c r="K462" s="99"/>
      <c r="L462" s="101"/>
      <c r="M462" s="157"/>
      <c r="N462" s="176"/>
      <c r="O462" s="94"/>
      <c r="P462" s="72" t="s">
        <v>140</v>
      </c>
      <c r="Q462" s="73">
        <f>VLOOKUP($S452,'Tischplan_16er_1.-5.'!$4:$100,14)</f>
        <v>16</v>
      </c>
      <c r="R462" s="73">
        <f>VLOOKUP($S452,'Tischplan_16er_1.-5.'!$4:$100,15)</f>
        <v>3</v>
      </c>
      <c r="S462" s="99"/>
      <c r="T462" s="99"/>
      <c r="U462" s="100"/>
      <c r="V462" s="101"/>
      <c r="W462" s="102"/>
      <c r="X462" s="99"/>
      <c r="Y462" s="99"/>
      <c r="Z462" s="99"/>
      <c r="AA462" s="101"/>
      <c r="AB462" s="157"/>
    </row>
    <row r="463" spans="1:28" ht="21.75" customHeight="1" thickBot="1" x14ac:dyDescent="0.25">
      <c r="A463" s="103" t="s">
        <v>107</v>
      </c>
      <c r="B463" s="109"/>
      <c r="C463" s="109"/>
      <c r="D463" s="90"/>
      <c r="E463" s="90"/>
      <c r="F463" s="91"/>
      <c r="G463" s="92"/>
      <c r="H463" s="87"/>
      <c r="I463" s="90"/>
      <c r="J463" s="90"/>
      <c r="K463" s="90"/>
      <c r="L463" s="92"/>
      <c r="O463" s="86"/>
      <c r="P463" s="103" t="s">
        <v>107</v>
      </c>
      <c r="Q463" s="109"/>
      <c r="R463" s="109"/>
      <c r="S463" s="90"/>
      <c r="T463" s="90"/>
      <c r="U463" s="91"/>
      <c r="V463" s="92"/>
      <c r="W463" s="87"/>
      <c r="X463" s="90"/>
      <c r="Y463" s="90"/>
      <c r="Z463" s="90"/>
      <c r="AA463" s="92"/>
    </row>
    <row r="464" spans="1:28" ht="21.75" customHeight="1" thickBot="1" x14ac:dyDescent="0.25">
      <c r="A464" s="266" t="s">
        <v>108</v>
      </c>
      <c r="B464" s="255"/>
      <c r="C464" s="259"/>
      <c r="D464" s="90" t="s">
        <v>100</v>
      </c>
      <c r="E464" s="90"/>
      <c r="F464" s="91"/>
      <c r="G464" s="92" t="s">
        <v>100</v>
      </c>
      <c r="H464" s="87"/>
      <c r="I464" s="90"/>
      <c r="J464" s="90"/>
      <c r="K464" s="90"/>
      <c r="L464" s="92"/>
      <c r="O464" s="86"/>
      <c r="P464" s="266" t="s">
        <v>108</v>
      </c>
      <c r="Q464" s="255"/>
      <c r="R464" s="259"/>
      <c r="S464" s="90" t="s">
        <v>100</v>
      </c>
      <c r="T464" s="90"/>
      <c r="U464" s="91"/>
      <c r="V464" s="92" t="s">
        <v>100</v>
      </c>
      <c r="W464" s="87"/>
      <c r="X464" s="90"/>
      <c r="Y464" s="90"/>
      <c r="Z464" s="90"/>
      <c r="AA464" s="92"/>
    </row>
    <row r="465" spans="1:28" ht="8.25" customHeight="1" x14ac:dyDescent="0.2">
      <c r="A465" s="74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O465" s="76"/>
      <c r="P465" s="74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</row>
    <row r="466" spans="1:28" ht="8.25" customHeight="1" thickBot="1" x14ac:dyDescent="0.25">
      <c r="A466" s="177"/>
      <c r="B466" s="178"/>
      <c r="C466" s="178"/>
      <c r="D466" s="178"/>
      <c r="E466" s="178"/>
      <c r="F466" s="178"/>
      <c r="G466" s="178"/>
      <c r="H466" s="178"/>
      <c r="I466" s="178"/>
      <c r="J466" s="178"/>
      <c r="K466" s="178"/>
      <c r="L466" s="178"/>
      <c r="O466" s="79"/>
      <c r="P466" s="177"/>
      <c r="Q466" s="178"/>
      <c r="R466" s="178"/>
      <c r="S466" s="178"/>
      <c r="T466" s="178"/>
      <c r="U466" s="178"/>
      <c r="V466" s="178"/>
      <c r="W466" s="178"/>
      <c r="X466" s="178"/>
      <c r="Y466" s="178"/>
      <c r="Z466" s="178"/>
      <c r="AA466" s="178"/>
    </row>
    <row r="467" spans="1:28" ht="18" customHeight="1" thickBot="1" x14ac:dyDescent="0.3">
      <c r="A467" s="82" t="s">
        <v>90</v>
      </c>
      <c r="B467" s="83"/>
      <c r="C467" s="83"/>
      <c r="D467" s="84" t="str">
        <f>D452</f>
        <v>J3</v>
      </c>
      <c r="E467" s="84" t="s">
        <v>91</v>
      </c>
      <c r="F467" s="83"/>
      <c r="G467" s="254"/>
      <c r="H467" s="255"/>
      <c r="I467" s="255"/>
      <c r="J467" s="255"/>
      <c r="K467" s="255"/>
      <c r="L467" s="256"/>
      <c r="M467" s="162" t="s">
        <v>138</v>
      </c>
      <c r="O467" s="86"/>
      <c r="P467" s="82" t="s">
        <v>90</v>
      </c>
      <c r="Q467" s="83"/>
      <c r="R467" s="83"/>
      <c r="S467" s="84" t="str">
        <f>S452</f>
        <v>J4</v>
      </c>
      <c r="T467" s="84" t="s">
        <v>91</v>
      </c>
      <c r="U467" s="83"/>
      <c r="V467" s="254"/>
      <c r="W467" s="254"/>
      <c r="X467" s="254"/>
      <c r="Y467" s="254"/>
      <c r="Z467" s="254"/>
      <c r="AA467" s="257"/>
      <c r="AB467" s="162" t="s">
        <v>138</v>
      </c>
    </row>
    <row r="468" spans="1:28" ht="21.75" customHeight="1" x14ac:dyDescent="0.2">
      <c r="A468" s="70" t="s">
        <v>104</v>
      </c>
      <c r="B468" s="71">
        <f>VLOOKUP($D452,'Tischplan_16er_1.-5.'!$4:$100,18)</f>
        <v>10</v>
      </c>
      <c r="C468" s="71">
        <f>VLOOKUP($D452,'Tischplan_16er_1.-5.'!$4:$100,19)</f>
        <v>2</v>
      </c>
      <c r="D468" s="95"/>
      <c r="E468" s="95"/>
      <c r="F468" s="96"/>
      <c r="G468" s="97"/>
      <c r="H468" s="98"/>
      <c r="I468" s="95"/>
      <c r="J468" s="95"/>
      <c r="K468" s="95"/>
      <c r="L468" s="97"/>
      <c r="M468" s="157"/>
      <c r="O468" s="86"/>
      <c r="P468" s="70" t="s">
        <v>104</v>
      </c>
      <c r="Q468" s="71">
        <f>VLOOKUP($S452,'Tischplan_16er_1.-5.'!$4:$100,18)</f>
        <v>9</v>
      </c>
      <c r="R468" s="71">
        <f>VLOOKUP($S452,'Tischplan_16er_1.-5.'!$4:$100,19)</f>
        <v>2</v>
      </c>
      <c r="S468" s="95"/>
      <c r="T468" s="95"/>
      <c r="U468" s="96"/>
      <c r="V468" s="97"/>
      <c r="W468" s="98"/>
      <c r="X468" s="95"/>
      <c r="Y468" s="95"/>
      <c r="Z468" s="95"/>
      <c r="AA468" s="97"/>
      <c r="AB468" s="157"/>
    </row>
    <row r="469" spans="1:28" ht="21.75" customHeight="1" x14ac:dyDescent="0.2">
      <c r="A469" s="167" t="s">
        <v>105</v>
      </c>
      <c r="B469" s="168">
        <f>VLOOKUP($D452,'Tischplan_16er_1.-5.'!$4:$100,20)</f>
        <v>12</v>
      </c>
      <c r="C469" s="168">
        <f>VLOOKUP($D452,'Tischplan_16er_1.-5.'!$4:$100,21)</f>
        <v>1</v>
      </c>
      <c r="D469" s="169"/>
      <c r="E469" s="169"/>
      <c r="F469" s="170"/>
      <c r="G469" s="171"/>
      <c r="H469" s="172"/>
      <c r="I469" s="169"/>
      <c r="J469" s="169"/>
      <c r="K469" s="169"/>
      <c r="L469" s="171"/>
      <c r="M469" s="157"/>
      <c r="O469" s="86"/>
      <c r="P469" s="167" t="s">
        <v>105</v>
      </c>
      <c r="Q469" s="168">
        <f>VLOOKUP($S452,'Tischplan_16er_1.-5.'!$4:$100,20)</f>
        <v>11</v>
      </c>
      <c r="R469" s="168">
        <f>VLOOKUP($S452,'Tischplan_16er_1.-5.'!$4:$100,21)</f>
        <v>1</v>
      </c>
      <c r="S469" s="169"/>
      <c r="T469" s="169"/>
      <c r="U469" s="170"/>
      <c r="V469" s="171"/>
      <c r="W469" s="172"/>
      <c r="X469" s="169"/>
      <c r="Y469" s="169"/>
      <c r="Z469" s="169"/>
      <c r="AA469" s="171"/>
      <c r="AB469" s="157"/>
    </row>
    <row r="470" spans="1:28" ht="21.75" customHeight="1" thickBot="1" x14ac:dyDescent="0.25">
      <c r="A470" s="72" t="s">
        <v>141</v>
      </c>
      <c r="B470" s="73">
        <f>VLOOKUP($D452,'Tischplan_16er_1.-5.'!$4:$100,22)</f>
        <v>9</v>
      </c>
      <c r="C470" s="73">
        <f>VLOOKUP($D452,'Tischplan_16er_1.-5.'!$4:$100,23)</f>
        <v>4</v>
      </c>
      <c r="D470" s="99"/>
      <c r="E470" s="99"/>
      <c r="F470" s="100"/>
      <c r="G470" s="101"/>
      <c r="H470" s="102"/>
      <c r="I470" s="99"/>
      <c r="J470" s="99"/>
      <c r="K470" s="99"/>
      <c r="L470" s="101"/>
      <c r="M470" s="157"/>
      <c r="O470" s="86"/>
      <c r="P470" s="72" t="s">
        <v>141</v>
      </c>
      <c r="Q470" s="73">
        <f>VLOOKUP($S452,'Tischplan_16er_1.-5.'!$4:$100,22)</f>
        <v>10</v>
      </c>
      <c r="R470" s="73">
        <f>VLOOKUP($S452,'Tischplan_16er_1.-5.'!$4:$100,23)</f>
        <v>4</v>
      </c>
      <c r="S470" s="99"/>
      <c r="T470" s="99"/>
      <c r="U470" s="100"/>
      <c r="V470" s="101"/>
      <c r="W470" s="102"/>
      <c r="X470" s="99"/>
      <c r="Y470" s="99"/>
      <c r="Z470" s="99"/>
      <c r="AA470" s="101"/>
      <c r="AB470" s="157"/>
    </row>
    <row r="471" spans="1:28" ht="21.75" customHeight="1" thickBot="1" x14ac:dyDescent="0.25">
      <c r="A471" s="103" t="s">
        <v>109</v>
      </c>
      <c r="B471" s="109"/>
      <c r="C471" s="109"/>
      <c r="D471" s="90"/>
      <c r="E471" s="90"/>
      <c r="F471" s="91"/>
      <c r="G471" s="92"/>
      <c r="H471" s="87"/>
      <c r="I471" s="90"/>
      <c r="J471" s="90"/>
      <c r="K471" s="90"/>
      <c r="L471" s="92"/>
      <c r="O471" s="86"/>
      <c r="P471" s="103" t="s">
        <v>109</v>
      </c>
      <c r="Q471" s="109"/>
      <c r="R471" s="109"/>
      <c r="S471" s="90"/>
      <c r="T471" s="90"/>
      <c r="U471" s="91"/>
      <c r="V471" s="92"/>
      <c r="W471" s="87"/>
      <c r="X471" s="90"/>
      <c r="Y471" s="90"/>
      <c r="Z471" s="90"/>
      <c r="AA471" s="92"/>
    </row>
    <row r="472" spans="1:28" ht="21.75" customHeight="1" thickBot="1" x14ac:dyDescent="0.25">
      <c r="A472" s="266" t="s">
        <v>115</v>
      </c>
      <c r="B472" s="255"/>
      <c r="C472" s="259"/>
      <c r="D472" s="90" t="s">
        <v>100</v>
      </c>
      <c r="E472" s="90"/>
      <c r="F472" s="91"/>
      <c r="G472" s="92" t="s">
        <v>100</v>
      </c>
      <c r="H472" s="87"/>
      <c r="I472" s="90"/>
      <c r="J472" s="90"/>
      <c r="K472" s="90"/>
      <c r="L472" s="92"/>
      <c r="O472" s="86"/>
      <c r="P472" s="266" t="s">
        <v>115</v>
      </c>
      <c r="Q472" s="255"/>
      <c r="R472" s="259"/>
      <c r="S472" s="90" t="s">
        <v>100</v>
      </c>
      <c r="T472" s="90"/>
      <c r="U472" s="91"/>
      <c r="V472" s="92" t="s">
        <v>100</v>
      </c>
      <c r="W472" s="87"/>
      <c r="X472" s="90"/>
      <c r="Y472" s="90"/>
      <c r="Z472" s="90"/>
      <c r="AA472" s="92"/>
    </row>
    <row r="473" spans="1:28" ht="8.25" customHeight="1" thickBot="1" x14ac:dyDescent="0.25">
      <c r="A473" s="164"/>
      <c r="B473" s="173"/>
      <c r="C473" s="173"/>
      <c r="D473" s="83"/>
      <c r="E473" s="83"/>
      <c r="F473" s="83"/>
      <c r="G473" s="83"/>
      <c r="H473" s="83"/>
      <c r="I473" s="83"/>
      <c r="J473" s="83"/>
      <c r="K473" s="83"/>
      <c r="L473" s="83"/>
      <c r="P473" s="164"/>
      <c r="Q473" s="174"/>
      <c r="R473" s="174"/>
      <c r="S473" s="175"/>
      <c r="T473" s="175"/>
      <c r="U473" s="175"/>
      <c r="V473" s="175"/>
      <c r="W473" s="175"/>
      <c r="X473" s="175"/>
      <c r="Y473" s="175"/>
      <c r="Z473" s="175"/>
      <c r="AA473" s="175"/>
    </row>
    <row r="474" spans="1:28" ht="18" customHeight="1" thickBot="1" x14ac:dyDescent="0.3">
      <c r="A474" s="82" t="s">
        <v>90</v>
      </c>
      <c r="B474" s="83"/>
      <c r="C474" s="83"/>
      <c r="D474" s="84" t="str">
        <f>D452</f>
        <v>J3</v>
      </c>
      <c r="E474" s="84" t="s">
        <v>91</v>
      </c>
      <c r="F474" s="83"/>
      <c r="G474" s="254"/>
      <c r="H474" s="255"/>
      <c r="I474" s="255"/>
      <c r="J474" s="255"/>
      <c r="K474" s="255"/>
      <c r="L474" s="256"/>
      <c r="M474" s="162" t="s">
        <v>138</v>
      </c>
      <c r="N474" s="166"/>
      <c r="O474" s="86"/>
      <c r="P474" s="82" t="s">
        <v>90</v>
      </c>
      <c r="Q474" s="83"/>
      <c r="R474" s="83"/>
      <c r="S474" s="84" t="str">
        <f>S452</f>
        <v>J4</v>
      </c>
      <c r="T474" s="84" t="s">
        <v>91</v>
      </c>
      <c r="U474" s="83"/>
      <c r="V474" s="254"/>
      <c r="W474" s="254"/>
      <c r="X474" s="254"/>
      <c r="Y474" s="254"/>
      <c r="Z474" s="254"/>
      <c r="AA474" s="257"/>
      <c r="AB474" s="162" t="s">
        <v>138</v>
      </c>
    </row>
    <row r="475" spans="1:28" ht="21.75" customHeight="1" x14ac:dyDescent="0.2">
      <c r="A475" s="70" t="s">
        <v>110</v>
      </c>
      <c r="B475" s="71">
        <f>VLOOKUP($D452,'Tischplan_16er_1.-5.'!$4:$100,26)</f>
        <v>9</v>
      </c>
      <c r="C475" s="71">
        <f>VLOOKUP($D452,'Tischplan_16er_1.-5.'!$4:$100,27)</f>
        <v>4</v>
      </c>
      <c r="D475" s="95"/>
      <c r="E475" s="95"/>
      <c r="F475" s="96"/>
      <c r="G475" s="97"/>
      <c r="H475" s="98"/>
      <c r="I475" s="95"/>
      <c r="J475" s="95"/>
      <c r="K475" s="95"/>
      <c r="L475" s="97"/>
      <c r="M475" s="157"/>
      <c r="O475" s="86"/>
      <c r="P475" s="70" t="s">
        <v>110</v>
      </c>
      <c r="Q475" s="71">
        <f>VLOOKUP($S452,'Tischplan_16er_1.-5.'!$4:$100,26)</f>
        <v>10</v>
      </c>
      <c r="R475" s="71">
        <f>VLOOKUP($S452,'Tischplan_16er_1.-5.'!$4:$100,27)</f>
        <v>4</v>
      </c>
      <c r="S475" s="95"/>
      <c r="T475" s="95"/>
      <c r="U475" s="96"/>
      <c r="V475" s="97"/>
      <c r="W475" s="98"/>
      <c r="X475" s="95"/>
      <c r="Y475" s="95"/>
      <c r="Z475" s="95"/>
      <c r="AA475" s="97"/>
      <c r="AB475" s="157"/>
    </row>
    <row r="476" spans="1:28" ht="21.75" customHeight="1" x14ac:dyDescent="0.2">
      <c r="A476" s="167" t="s">
        <v>111</v>
      </c>
      <c r="B476" s="168">
        <f>VLOOKUP($D452,'Tischplan_16er_1.-5.'!$4:$100,28)</f>
        <v>10</v>
      </c>
      <c r="C476" s="168">
        <f>VLOOKUP($D452,'Tischplan_16er_1.-5.'!$4:$100,29)</f>
        <v>3</v>
      </c>
      <c r="D476" s="169"/>
      <c r="E476" s="169"/>
      <c r="F476" s="170"/>
      <c r="G476" s="171"/>
      <c r="H476" s="172"/>
      <c r="I476" s="169"/>
      <c r="J476" s="169"/>
      <c r="K476" s="169"/>
      <c r="L476" s="171"/>
      <c r="M476" s="157"/>
      <c r="O476" s="86"/>
      <c r="P476" s="167" t="s">
        <v>111</v>
      </c>
      <c r="Q476" s="168">
        <f>VLOOKUP($S452,'Tischplan_16er_1.-5.'!$4:$100,28)</f>
        <v>9</v>
      </c>
      <c r="R476" s="168">
        <f>VLOOKUP($S452,'Tischplan_16er_1.-5.'!$4:$100,29)</f>
        <v>3</v>
      </c>
      <c r="S476" s="169"/>
      <c r="T476" s="169"/>
      <c r="U476" s="170"/>
      <c r="V476" s="171"/>
      <c r="W476" s="172"/>
      <c r="X476" s="169"/>
      <c r="Y476" s="169"/>
      <c r="Z476" s="169"/>
      <c r="AA476" s="171"/>
      <c r="AB476" s="157"/>
    </row>
    <row r="477" spans="1:28" ht="21.75" customHeight="1" thickBot="1" x14ac:dyDescent="0.25">
      <c r="A477" s="72" t="s">
        <v>142</v>
      </c>
      <c r="B477" s="73">
        <f>VLOOKUP($D452,'Tischplan_16er_1.-5.'!$4:$100,30)</f>
        <v>12</v>
      </c>
      <c r="C477" s="73">
        <f>VLOOKUP($D452,'Tischplan_16er_1.-5.'!$4:$100,31)</f>
        <v>2</v>
      </c>
      <c r="D477" s="99"/>
      <c r="E477" s="99"/>
      <c r="F477" s="100"/>
      <c r="G477" s="101"/>
      <c r="H477" s="102"/>
      <c r="I477" s="99"/>
      <c r="J477" s="99"/>
      <c r="K477" s="99"/>
      <c r="L477" s="101"/>
      <c r="M477" s="157"/>
      <c r="O477" s="86"/>
      <c r="P477" s="72" t="s">
        <v>142</v>
      </c>
      <c r="Q477" s="73">
        <f>VLOOKUP($S452,'Tischplan_16er_1.-5.'!$4:$100,30)</f>
        <v>11</v>
      </c>
      <c r="R477" s="73">
        <f>VLOOKUP($S452,'Tischplan_16er_1.-5.'!$4:$100,31)</f>
        <v>2</v>
      </c>
      <c r="S477" s="99"/>
      <c r="T477" s="99"/>
      <c r="U477" s="100"/>
      <c r="V477" s="101"/>
      <c r="W477" s="102"/>
      <c r="X477" s="99"/>
      <c r="Y477" s="99"/>
      <c r="Z477" s="99"/>
      <c r="AA477" s="101"/>
      <c r="AB477" s="157"/>
    </row>
    <row r="478" spans="1:28" ht="21.75" customHeight="1" thickBot="1" x14ac:dyDescent="0.25">
      <c r="A478" s="103" t="s">
        <v>116</v>
      </c>
      <c r="B478" s="109"/>
      <c r="C478" s="109"/>
      <c r="D478" s="90"/>
      <c r="E478" s="90"/>
      <c r="F478" s="91"/>
      <c r="G478" s="92"/>
      <c r="H478" s="87"/>
      <c r="I478" s="90"/>
      <c r="J478" s="90"/>
      <c r="K478" s="90"/>
      <c r="L478" s="92"/>
      <c r="O478" s="86"/>
      <c r="P478" s="103" t="s">
        <v>116</v>
      </c>
      <c r="Q478" s="109"/>
      <c r="R478" s="109"/>
      <c r="S478" s="90"/>
      <c r="T478" s="90"/>
      <c r="U478" s="91"/>
      <c r="V478" s="92"/>
      <c r="W478" s="87"/>
      <c r="X478" s="90"/>
      <c r="Y478" s="90"/>
      <c r="Z478" s="90"/>
      <c r="AA478" s="92"/>
    </row>
    <row r="479" spans="1:28" ht="21.75" customHeight="1" thickBot="1" x14ac:dyDescent="0.25">
      <c r="A479" s="266" t="s">
        <v>143</v>
      </c>
      <c r="B479" s="255"/>
      <c r="C479" s="259"/>
      <c r="D479" s="90" t="s">
        <v>100</v>
      </c>
      <c r="E479" s="90"/>
      <c r="F479" s="91"/>
      <c r="G479" s="92" t="s">
        <v>100</v>
      </c>
      <c r="H479" s="87"/>
      <c r="I479" s="90"/>
      <c r="J479" s="90"/>
      <c r="K479" s="90"/>
      <c r="L479" s="92"/>
      <c r="O479" s="86"/>
      <c r="P479" s="266" t="s">
        <v>143</v>
      </c>
      <c r="Q479" s="255"/>
      <c r="R479" s="259"/>
      <c r="S479" s="90" t="s">
        <v>100</v>
      </c>
      <c r="T479" s="90"/>
      <c r="U479" s="91"/>
      <c r="V479" s="92" t="s">
        <v>100</v>
      </c>
      <c r="W479" s="87"/>
      <c r="X479" s="90"/>
      <c r="Y479" s="90"/>
      <c r="Z479" s="90"/>
      <c r="AA479" s="92"/>
    </row>
    <row r="480" spans="1:28" ht="21" customHeight="1" x14ac:dyDescent="0.2">
      <c r="M480" s="180"/>
      <c r="N480" s="180"/>
      <c r="O480" s="69"/>
      <c r="AB480" s="180"/>
    </row>
    <row r="481" spans="1:28" ht="24" customHeight="1" thickBot="1" x14ac:dyDescent="0.25">
      <c r="A481" s="81"/>
      <c r="B481" s="267" t="str">
        <f>$B$1</f>
        <v xml:space="preserve">  3-Serien Liga</v>
      </c>
      <c r="C481" s="267"/>
      <c r="D481" s="267"/>
      <c r="E481" s="267"/>
      <c r="F481" s="267"/>
      <c r="G481" s="267"/>
      <c r="H481" s="267"/>
      <c r="I481" s="267"/>
      <c r="J481" s="268">
        <f>$J$1</f>
        <v>2023</v>
      </c>
      <c r="K481" s="268"/>
      <c r="L481" s="268"/>
      <c r="M481" s="180" t="s">
        <v>125</v>
      </c>
      <c r="N481" s="180"/>
      <c r="O481" s="69">
        <v>2</v>
      </c>
      <c r="P481" s="81"/>
      <c r="Q481" s="267" t="str">
        <f>$B$1</f>
        <v xml:space="preserve">  3-Serien Liga</v>
      </c>
      <c r="R481" s="267"/>
      <c r="S481" s="267"/>
      <c r="T481" s="267"/>
      <c r="U481" s="267"/>
      <c r="V481" s="267"/>
      <c r="W481" s="267"/>
      <c r="X481" s="267"/>
      <c r="Y481" s="268">
        <f>$J$1</f>
        <v>2023</v>
      </c>
      <c r="Z481" s="268"/>
      <c r="AA481" s="268"/>
      <c r="AB481" s="180" t="s">
        <v>125</v>
      </c>
    </row>
    <row r="482" spans="1:28" ht="18" customHeight="1" thickBot="1" x14ac:dyDescent="0.3">
      <c r="A482" s="82" t="s">
        <v>90</v>
      </c>
      <c r="B482" s="83"/>
      <c r="C482" s="83"/>
      <c r="D482" s="84" t="str">
        <f>M481&amp;O481-1</f>
        <v>K1</v>
      </c>
      <c r="E482" s="84" t="s">
        <v>91</v>
      </c>
      <c r="F482" s="83"/>
      <c r="G482" s="254"/>
      <c r="H482" s="255"/>
      <c r="I482" s="255"/>
      <c r="J482" s="255"/>
      <c r="K482" s="255"/>
      <c r="L482" s="256"/>
      <c r="M482" s="166"/>
      <c r="N482" s="166"/>
      <c r="O482" s="86"/>
      <c r="P482" s="82" t="s">
        <v>90</v>
      </c>
      <c r="Q482" s="83"/>
      <c r="R482" s="83"/>
      <c r="S482" s="84" t="str">
        <f>M481&amp;O481</f>
        <v>K2</v>
      </c>
      <c r="T482" s="84" t="s">
        <v>91</v>
      </c>
      <c r="U482" s="83"/>
      <c r="V482" s="254"/>
      <c r="W482" s="254"/>
      <c r="X482" s="254"/>
      <c r="Y482" s="254"/>
      <c r="Z482" s="254"/>
      <c r="AA482" s="257"/>
      <c r="AB482" s="166"/>
    </row>
    <row r="483" spans="1:28" ht="18" customHeight="1" thickBot="1" x14ac:dyDescent="0.25">
      <c r="A483" s="87" t="s">
        <v>92</v>
      </c>
      <c r="B483" s="88" t="s">
        <v>93</v>
      </c>
      <c r="C483" s="88" t="s">
        <v>23</v>
      </c>
      <c r="D483" s="88" t="s">
        <v>94</v>
      </c>
      <c r="E483" s="88" t="s">
        <v>95</v>
      </c>
      <c r="F483" s="88" t="s">
        <v>96</v>
      </c>
      <c r="G483" s="89" t="s">
        <v>97</v>
      </c>
      <c r="H483" s="263" t="s">
        <v>98</v>
      </c>
      <c r="I483" s="264"/>
      <c r="J483" s="264"/>
      <c r="K483" s="264"/>
      <c r="L483" s="265"/>
      <c r="M483" s="162" t="s">
        <v>138</v>
      </c>
      <c r="N483" s="166"/>
      <c r="O483" s="86"/>
      <c r="P483" s="87" t="s">
        <v>92</v>
      </c>
      <c r="Q483" s="88" t="s">
        <v>93</v>
      </c>
      <c r="R483" s="88" t="s">
        <v>23</v>
      </c>
      <c r="S483" s="88" t="s">
        <v>94</v>
      </c>
      <c r="T483" s="88" t="s">
        <v>95</v>
      </c>
      <c r="U483" s="88" t="s">
        <v>96</v>
      </c>
      <c r="V483" s="89" t="s">
        <v>97</v>
      </c>
      <c r="W483" s="263" t="s">
        <v>98</v>
      </c>
      <c r="X483" s="264"/>
      <c r="Y483" s="264"/>
      <c r="Z483" s="264"/>
      <c r="AA483" s="265"/>
      <c r="AB483" s="162" t="s">
        <v>138</v>
      </c>
    </row>
    <row r="484" spans="1:28" ht="21.75" customHeight="1" x14ac:dyDescent="0.2">
      <c r="A484" s="70" t="s">
        <v>99</v>
      </c>
      <c r="B484" s="71">
        <f>VLOOKUP($D482,'Tischplan_16er_1.-5.'!$4:$100,2)</f>
        <v>3</v>
      </c>
      <c r="C484" s="71">
        <f>VLOOKUP($D482,'Tischplan_16er_1.-5.'!$4:$100,3)</f>
        <v>4</v>
      </c>
      <c r="D484" s="95" t="s">
        <v>100</v>
      </c>
      <c r="E484" s="95"/>
      <c r="F484" s="96"/>
      <c r="G484" s="97" t="s">
        <v>100</v>
      </c>
      <c r="H484" s="98"/>
      <c r="I484" s="95"/>
      <c r="J484" s="95"/>
      <c r="K484" s="95"/>
      <c r="L484" s="97"/>
      <c r="M484" s="157"/>
      <c r="O484" s="86"/>
      <c r="P484" s="70" t="s">
        <v>99</v>
      </c>
      <c r="Q484" s="71">
        <f>VLOOKUP($S482,'Tischplan_16er_1.-5.'!$4:$100,2)</f>
        <v>4</v>
      </c>
      <c r="R484" s="71">
        <f>VLOOKUP($S482,'Tischplan_16er_1.-5.'!$4:$100,3)</f>
        <v>4</v>
      </c>
      <c r="S484" s="95"/>
      <c r="T484" s="95"/>
      <c r="U484" s="96"/>
      <c r="V484" s="97"/>
      <c r="W484" s="98"/>
      <c r="X484" s="95"/>
      <c r="Y484" s="95"/>
      <c r="Z484" s="95"/>
      <c r="AA484" s="97"/>
      <c r="AB484" s="157"/>
    </row>
    <row r="485" spans="1:28" ht="21.75" customHeight="1" x14ac:dyDescent="0.2">
      <c r="A485" s="167" t="s">
        <v>101</v>
      </c>
      <c r="B485" s="168">
        <f>VLOOKUP($D482,'Tischplan_16er_1.-5.'!$4:$100,4)</f>
        <v>4</v>
      </c>
      <c r="C485" s="168">
        <f>VLOOKUP($D482,'Tischplan_16er_1.-5.'!$4:$100,5)</f>
        <v>3</v>
      </c>
      <c r="D485" s="169"/>
      <c r="E485" s="169"/>
      <c r="F485" s="170"/>
      <c r="G485" s="171"/>
      <c r="H485" s="172"/>
      <c r="I485" s="169"/>
      <c r="J485" s="169"/>
      <c r="K485" s="169"/>
      <c r="L485" s="171"/>
      <c r="M485" s="157"/>
      <c r="O485" s="86" t="s">
        <v>100</v>
      </c>
      <c r="P485" s="167" t="s">
        <v>101</v>
      </c>
      <c r="Q485" s="168">
        <f>VLOOKUP($S482,'Tischplan_16er_1.-5.'!$4:$100,4)</f>
        <v>3</v>
      </c>
      <c r="R485" s="168">
        <f>VLOOKUP($S482,'Tischplan_16er_1.-5.'!$4:$100,5)</f>
        <v>3</v>
      </c>
      <c r="S485" s="169"/>
      <c r="T485" s="169"/>
      <c r="U485" s="170"/>
      <c r="V485" s="171"/>
      <c r="W485" s="172"/>
      <c r="X485" s="169"/>
      <c r="Y485" s="169"/>
      <c r="Z485" s="169"/>
      <c r="AA485" s="171"/>
      <c r="AB485" s="157"/>
    </row>
    <row r="486" spans="1:28" ht="21.75" customHeight="1" thickBot="1" x14ac:dyDescent="0.25">
      <c r="A486" s="72" t="s">
        <v>139</v>
      </c>
      <c r="B486" s="73">
        <f>VLOOKUP($D482,'Tischplan_16er_1.-5.'!$4:$100,6)</f>
        <v>2</v>
      </c>
      <c r="C486" s="73">
        <f>VLOOKUP($D482,'Tischplan_16er_1.-5.'!$4:$100,7)</f>
        <v>2</v>
      </c>
      <c r="D486" s="99"/>
      <c r="E486" s="99"/>
      <c r="F486" s="100"/>
      <c r="G486" s="101"/>
      <c r="H486" s="102"/>
      <c r="I486" s="99"/>
      <c r="J486" s="99"/>
      <c r="K486" s="99"/>
      <c r="L486" s="101"/>
      <c r="M486" s="157"/>
      <c r="O486" s="86"/>
      <c r="P486" s="72" t="s">
        <v>139</v>
      </c>
      <c r="Q486" s="73">
        <f>VLOOKUP($S482,'Tischplan_16er_1.-5.'!$4:$100,6)</f>
        <v>1</v>
      </c>
      <c r="R486" s="73">
        <f>VLOOKUP($S482,'Tischplan_16er_1.-5.'!$4:$100,7)</f>
        <v>2</v>
      </c>
      <c r="S486" s="99"/>
      <c r="T486" s="99"/>
      <c r="U486" s="100"/>
      <c r="V486" s="101"/>
      <c r="W486" s="102"/>
      <c r="X486" s="99"/>
      <c r="Y486" s="99"/>
      <c r="Z486" s="99"/>
      <c r="AA486" s="101"/>
      <c r="AB486" s="157"/>
    </row>
    <row r="487" spans="1:28" ht="21.75" customHeight="1" thickBot="1" x14ac:dyDescent="0.25">
      <c r="A487" s="103" t="s">
        <v>106</v>
      </c>
      <c r="B487" s="109"/>
      <c r="C487" s="109"/>
      <c r="D487" s="90"/>
      <c r="E487" s="90"/>
      <c r="F487" s="91"/>
      <c r="G487" s="92" t="s">
        <v>100</v>
      </c>
      <c r="H487" s="87"/>
      <c r="I487" s="90"/>
      <c r="J487" s="90"/>
      <c r="K487" s="90"/>
      <c r="L487" s="92"/>
      <c r="O487" s="86"/>
      <c r="P487" s="103" t="s">
        <v>106</v>
      </c>
      <c r="Q487" s="109"/>
      <c r="R487" s="109"/>
      <c r="S487" s="90"/>
      <c r="T487" s="90"/>
      <c r="U487" s="91"/>
      <c r="V487" s="92"/>
      <c r="W487" s="87"/>
      <c r="X487" s="90"/>
      <c r="Y487" s="90"/>
      <c r="Z487" s="90"/>
      <c r="AA487" s="92"/>
    </row>
    <row r="488" spans="1:28" ht="8.25" customHeight="1" thickBot="1" x14ac:dyDescent="0.25">
      <c r="A488" s="164"/>
      <c r="B488" s="173"/>
      <c r="C488" s="173"/>
      <c r="D488" s="83"/>
      <c r="E488" s="83"/>
      <c r="F488" s="83"/>
      <c r="G488" s="83"/>
      <c r="H488" s="83"/>
      <c r="I488" s="83"/>
      <c r="J488" s="83"/>
      <c r="K488" s="83"/>
      <c r="L488" s="83"/>
      <c r="P488" s="164"/>
      <c r="Q488" s="174"/>
      <c r="R488" s="174"/>
      <c r="S488" s="175"/>
      <c r="T488" s="175"/>
      <c r="U488" s="175"/>
      <c r="V488" s="175"/>
      <c r="W488" s="175"/>
      <c r="X488" s="175"/>
      <c r="Y488" s="175"/>
      <c r="Z488" s="175"/>
      <c r="AA488" s="175"/>
    </row>
    <row r="489" spans="1:28" ht="18" customHeight="1" thickBot="1" x14ac:dyDescent="0.3">
      <c r="A489" s="82" t="s">
        <v>90</v>
      </c>
      <c r="B489" s="83"/>
      <c r="C489" s="83"/>
      <c r="D489" s="84" t="str">
        <f>D482</f>
        <v>K1</v>
      </c>
      <c r="E489" s="84" t="s">
        <v>91</v>
      </c>
      <c r="F489" s="83"/>
      <c r="G489" s="254"/>
      <c r="H489" s="255"/>
      <c r="I489" s="255"/>
      <c r="J489" s="255"/>
      <c r="K489" s="255"/>
      <c r="L489" s="256"/>
      <c r="M489" s="162" t="s">
        <v>138</v>
      </c>
      <c r="O489" s="86"/>
      <c r="P489" s="82" t="s">
        <v>90</v>
      </c>
      <c r="Q489" s="83"/>
      <c r="R489" s="83"/>
      <c r="S489" s="84" t="str">
        <f>S482</f>
        <v>K2</v>
      </c>
      <c r="T489" s="84" t="s">
        <v>91</v>
      </c>
      <c r="U489" s="83"/>
      <c r="V489" s="254"/>
      <c r="W489" s="254"/>
      <c r="X489" s="254"/>
      <c r="Y489" s="254"/>
      <c r="Z489" s="254"/>
      <c r="AA489" s="257"/>
      <c r="AB489" s="162" t="s">
        <v>138</v>
      </c>
    </row>
    <row r="490" spans="1:28" ht="21.75" customHeight="1" x14ac:dyDescent="0.2">
      <c r="A490" s="70" t="s">
        <v>102</v>
      </c>
      <c r="B490" s="71">
        <f>VLOOKUP($D482,'Tischplan_16er_1.-5.'!$4:$100,10)</f>
        <v>14</v>
      </c>
      <c r="C490" s="71">
        <f>VLOOKUP($D482,'Tischplan_16er_1.-5.'!$4:$100,11)</f>
        <v>3</v>
      </c>
      <c r="D490" s="95"/>
      <c r="E490" s="95"/>
      <c r="F490" s="96"/>
      <c r="G490" s="97" t="s">
        <v>100</v>
      </c>
      <c r="H490" s="98"/>
      <c r="I490" s="95"/>
      <c r="J490" s="95"/>
      <c r="K490" s="95"/>
      <c r="L490" s="97"/>
      <c r="M490" s="157"/>
      <c r="N490" s="176"/>
      <c r="O490" s="94"/>
      <c r="P490" s="70" t="s">
        <v>102</v>
      </c>
      <c r="Q490" s="71">
        <f>VLOOKUP($S482,'Tischplan_16er_1.-5.'!$4:$100,10)</f>
        <v>13</v>
      </c>
      <c r="R490" s="71">
        <f>VLOOKUP($S482,'Tischplan_16er_1.-5.'!$4:$100,11)</f>
        <v>3</v>
      </c>
      <c r="S490" s="95"/>
      <c r="T490" s="95"/>
      <c r="U490" s="96"/>
      <c r="V490" s="97"/>
      <c r="W490" s="98"/>
      <c r="X490" s="95"/>
      <c r="Y490" s="95"/>
      <c r="Z490" s="95"/>
      <c r="AA490" s="97"/>
      <c r="AB490" s="157"/>
    </row>
    <row r="491" spans="1:28" ht="21.75" customHeight="1" x14ac:dyDescent="0.2">
      <c r="A491" s="167" t="s">
        <v>103</v>
      </c>
      <c r="B491" s="168">
        <f>VLOOKUP($D482,'Tischplan_16er_1.-5.'!$4:$100,12)</f>
        <v>15</v>
      </c>
      <c r="C491" s="168">
        <f>VLOOKUP($D482,'Tischplan_16er_1.-5.'!$4:$100,13)</f>
        <v>4</v>
      </c>
      <c r="D491" s="169"/>
      <c r="E491" s="169"/>
      <c r="F491" s="170"/>
      <c r="G491" s="171"/>
      <c r="H491" s="172"/>
      <c r="I491" s="169"/>
      <c r="J491" s="169"/>
      <c r="K491" s="169"/>
      <c r="L491" s="171"/>
      <c r="M491" s="157"/>
      <c r="N491" s="176"/>
      <c r="O491" s="94"/>
      <c r="P491" s="167" t="s">
        <v>103</v>
      </c>
      <c r="Q491" s="168">
        <f>VLOOKUP($S482,'Tischplan_16er_1.-5.'!$4:$100,12)</f>
        <v>16</v>
      </c>
      <c r="R491" s="168">
        <f>VLOOKUP($S482,'Tischplan_16er_1.-5.'!$4:$100,13)</f>
        <v>4</v>
      </c>
      <c r="S491" s="169"/>
      <c r="T491" s="169"/>
      <c r="U491" s="170"/>
      <c r="V491" s="171"/>
      <c r="W491" s="172"/>
      <c r="X491" s="169"/>
      <c r="Y491" s="169"/>
      <c r="Z491" s="169"/>
      <c r="AA491" s="171"/>
      <c r="AB491" s="157"/>
    </row>
    <row r="492" spans="1:28" ht="21.75" customHeight="1" thickBot="1" x14ac:dyDescent="0.25">
      <c r="A492" s="72" t="s">
        <v>140</v>
      </c>
      <c r="B492" s="73">
        <f>VLOOKUP($D482,'Tischplan_16er_1.-5.'!$4:$100,14)</f>
        <v>16</v>
      </c>
      <c r="C492" s="73">
        <f>VLOOKUP($D482,'Tischplan_16er_1.-5.'!$4:$100,15)</f>
        <v>1</v>
      </c>
      <c r="D492" s="99"/>
      <c r="E492" s="99"/>
      <c r="F492" s="100"/>
      <c r="G492" s="101"/>
      <c r="H492" s="102"/>
      <c r="I492" s="99"/>
      <c r="J492" s="99"/>
      <c r="K492" s="99"/>
      <c r="L492" s="101"/>
      <c r="M492" s="157"/>
      <c r="N492" s="176"/>
      <c r="O492" s="94"/>
      <c r="P492" s="72" t="s">
        <v>140</v>
      </c>
      <c r="Q492" s="73">
        <f>VLOOKUP($S482,'Tischplan_16er_1.-5.'!$4:$100,14)</f>
        <v>15</v>
      </c>
      <c r="R492" s="73">
        <f>VLOOKUP($S482,'Tischplan_16er_1.-5.'!$4:$100,15)</f>
        <v>1</v>
      </c>
      <c r="S492" s="99"/>
      <c r="T492" s="99"/>
      <c r="U492" s="100"/>
      <c r="V492" s="101"/>
      <c r="W492" s="102"/>
      <c r="X492" s="99"/>
      <c r="Y492" s="99"/>
      <c r="Z492" s="99"/>
      <c r="AA492" s="101"/>
      <c r="AB492" s="157"/>
    </row>
    <row r="493" spans="1:28" ht="21.75" customHeight="1" thickBot="1" x14ac:dyDescent="0.25">
      <c r="A493" s="103" t="s">
        <v>107</v>
      </c>
      <c r="B493" s="109"/>
      <c r="C493" s="109"/>
      <c r="D493" s="90"/>
      <c r="E493" s="90"/>
      <c r="F493" s="91"/>
      <c r="G493" s="92"/>
      <c r="H493" s="87"/>
      <c r="I493" s="90"/>
      <c r="J493" s="90"/>
      <c r="K493" s="90"/>
      <c r="L493" s="92"/>
      <c r="O493" s="86"/>
      <c r="P493" s="103" t="s">
        <v>107</v>
      </c>
      <c r="Q493" s="109"/>
      <c r="R493" s="109"/>
      <c r="S493" s="90"/>
      <c r="T493" s="90"/>
      <c r="U493" s="91"/>
      <c r="V493" s="92"/>
      <c r="W493" s="87"/>
      <c r="X493" s="90"/>
      <c r="Y493" s="90"/>
      <c r="Z493" s="90"/>
      <c r="AA493" s="92"/>
    </row>
    <row r="494" spans="1:28" ht="21.75" customHeight="1" thickBot="1" x14ac:dyDescent="0.25">
      <c r="A494" s="266" t="s">
        <v>108</v>
      </c>
      <c r="B494" s="255"/>
      <c r="C494" s="259"/>
      <c r="D494" s="90" t="s">
        <v>100</v>
      </c>
      <c r="E494" s="90"/>
      <c r="F494" s="91"/>
      <c r="G494" s="92" t="s">
        <v>100</v>
      </c>
      <c r="H494" s="87"/>
      <c r="I494" s="90"/>
      <c r="J494" s="90"/>
      <c r="K494" s="90"/>
      <c r="L494" s="92"/>
      <c r="O494" s="86"/>
      <c r="P494" s="266" t="s">
        <v>108</v>
      </c>
      <c r="Q494" s="255"/>
      <c r="R494" s="259"/>
      <c r="S494" s="90" t="s">
        <v>100</v>
      </c>
      <c r="T494" s="90"/>
      <c r="U494" s="91"/>
      <c r="V494" s="92" t="s">
        <v>100</v>
      </c>
      <c r="W494" s="87"/>
      <c r="X494" s="90"/>
      <c r="Y494" s="90"/>
      <c r="Z494" s="90"/>
      <c r="AA494" s="92"/>
    </row>
    <row r="495" spans="1:28" ht="8.25" customHeight="1" x14ac:dyDescent="0.2">
      <c r="A495" s="74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O495" s="76"/>
      <c r="P495" s="74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</row>
    <row r="496" spans="1:28" ht="8.25" customHeight="1" thickBot="1" x14ac:dyDescent="0.25">
      <c r="A496" s="177"/>
      <c r="B496" s="178"/>
      <c r="C496" s="178"/>
      <c r="D496" s="178"/>
      <c r="E496" s="178"/>
      <c r="F496" s="178"/>
      <c r="G496" s="178"/>
      <c r="H496" s="178"/>
      <c r="I496" s="178"/>
      <c r="J496" s="178"/>
      <c r="K496" s="178"/>
      <c r="L496" s="178"/>
      <c r="O496" s="79"/>
      <c r="P496" s="177"/>
      <c r="Q496" s="178"/>
      <c r="R496" s="178"/>
      <c r="S496" s="178"/>
      <c r="T496" s="178"/>
      <c r="U496" s="178"/>
      <c r="V496" s="178"/>
      <c r="W496" s="178"/>
      <c r="X496" s="178"/>
      <c r="Y496" s="178"/>
      <c r="Z496" s="178"/>
      <c r="AA496" s="178"/>
    </row>
    <row r="497" spans="1:28" ht="18" customHeight="1" thickBot="1" x14ac:dyDescent="0.3">
      <c r="A497" s="82" t="s">
        <v>90</v>
      </c>
      <c r="B497" s="83"/>
      <c r="C497" s="83"/>
      <c r="D497" s="84" t="str">
        <f>D482</f>
        <v>K1</v>
      </c>
      <c r="E497" s="84" t="s">
        <v>91</v>
      </c>
      <c r="F497" s="83"/>
      <c r="G497" s="254"/>
      <c r="H497" s="255"/>
      <c r="I497" s="255"/>
      <c r="J497" s="255"/>
      <c r="K497" s="255"/>
      <c r="L497" s="256"/>
      <c r="M497" s="162" t="s">
        <v>138</v>
      </c>
      <c r="O497" s="86"/>
      <c r="P497" s="82" t="s">
        <v>90</v>
      </c>
      <c r="Q497" s="83"/>
      <c r="R497" s="83"/>
      <c r="S497" s="84" t="str">
        <f>S482</f>
        <v>K2</v>
      </c>
      <c r="T497" s="84" t="s">
        <v>91</v>
      </c>
      <c r="U497" s="83"/>
      <c r="V497" s="254"/>
      <c r="W497" s="254"/>
      <c r="X497" s="254"/>
      <c r="Y497" s="254"/>
      <c r="Z497" s="254"/>
      <c r="AA497" s="257"/>
      <c r="AB497" s="162" t="s">
        <v>138</v>
      </c>
    </row>
    <row r="498" spans="1:28" ht="21.75" customHeight="1" x14ac:dyDescent="0.2">
      <c r="A498" s="70" t="s">
        <v>104</v>
      </c>
      <c r="B498" s="71">
        <f>VLOOKUP($D482,'Tischplan_16er_1.-5.'!$4:$100,18)</f>
        <v>1</v>
      </c>
      <c r="C498" s="71">
        <f>VLOOKUP($D482,'Tischplan_16er_1.-5.'!$4:$100,19)</f>
        <v>1</v>
      </c>
      <c r="D498" s="95"/>
      <c r="E498" s="95"/>
      <c r="F498" s="96"/>
      <c r="G498" s="97"/>
      <c r="H498" s="98"/>
      <c r="I498" s="95"/>
      <c r="J498" s="95"/>
      <c r="K498" s="95"/>
      <c r="L498" s="97"/>
      <c r="M498" s="157"/>
      <c r="O498" s="86"/>
      <c r="P498" s="70" t="s">
        <v>104</v>
      </c>
      <c r="Q498" s="71">
        <f>VLOOKUP($S482,'Tischplan_16er_1.-5.'!$4:$100,18)</f>
        <v>2</v>
      </c>
      <c r="R498" s="71">
        <f>VLOOKUP($S482,'Tischplan_16er_1.-5.'!$4:$100,19)</f>
        <v>1</v>
      </c>
      <c r="S498" s="95"/>
      <c r="T498" s="95"/>
      <c r="U498" s="96"/>
      <c r="V498" s="97"/>
      <c r="W498" s="98"/>
      <c r="X498" s="95"/>
      <c r="Y498" s="95"/>
      <c r="Z498" s="95"/>
      <c r="AA498" s="97"/>
      <c r="AB498" s="157"/>
    </row>
    <row r="499" spans="1:28" ht="21.75" customHeight="1" x14ac:dyDescent="0.2">
      <c r="A499" s="167" t="s">
        <v>105</v>
      </c>
      <c r="B499" s="168">
        <f>VLOOKUP($D482,'Tischplan_16er_1.-5.'!$4:$100,20)</f>
        <v>1</v>
      </c>
      <c r="C499" s="168">
        <f>VLOOKUP($D482,'Tischplan_16er_1.-5.'!$4:$100,21)</f>
        <v>2</v>
      </c>
      <c r="D499" s="169"/>
      <c r="E499" s="169"/>
      <c r="F499" s="170"/>
      <c r="G499" s="171"/>
      <c r="H499" s="172"/>
      <c r="I499" s="169"/>
      <c r="J499" s="169"/>
      <c r="K499" s="169"/>
      <c r="L499" s="171"/>
      <c r="M499" s="157"/>
      <c r="O499" s="86"/>
      <c r="P499" s="167" t="s">
        <v>105</v>
      </c>
      <c r="Q499" s="168">
        <f>VLOOKUP($S482,'Tischplan_16er_1.-5.'!$4:$100,20)</f>
        <v>2</v>
      </c>
      <c r="R499" s="168">
        <f>VLOOKUP($S482,'Tischplan_16er_1.-5.'!$4:$100,21)</f>
        <v>2</v>
      </c>
      <c r="S499" s="169"/>
      <c r="T499" s="169"/>
      <c r="U499" s="170"/>
      <c r="V499" s="171"/>
      <c r="W499" s="172"/>
      <c r="X499" s="169"/>
      <c r="Y499" s="169"/>
      <c r="Z499" s="169"/>
      <c r="AA499" s="171"/>
      <c r="AB499" s="157"/>
    </row>
    <row r="500" spans="1:28" ht="21.75" customHeight="1" thickBot="1" x14ac:dyDescent="0.25">
      <c r="A500" s="72" t="s">
        <v>141</v>
      </c>
      <c r="B500" s="73">
        <f>VLOOKUP($D482,'Tischplan_16er_1.-5.'!$4:$100,22)</f>
        <v>1</v>
      </c>
      <c r="C500" s="73">
        <f>VLOOKUP($D482,'Tischplan_16er_1.-5.'!$4:$100,23)</f>
        <v>3</v>
      </c>
      <c r="D500" s="99"/>
      <c r="E500" s="99"/>
      <c r="F500" s="100"/>
      <c r="G500" s="101"/>
      <c r="H500" s="102"/>
      <c r="I500" s="99"/>
      <c r="J500" s="99"/>
      <c r="K500" s="99"/>
      <c r="L500" s="101"/>
      <c r="M500" s="157"/>
      <c r="O500" s="86"/>
      <c r="P500" s="72" t="s">
        <v>141</v>
      </c>
      <c r="Q500" s="73">
        <f>VLOOKUP($S482,'Tischplan_16er_1.-5.'!$4:$100,22)</f>
        <v>2</v>
      </c>
      <c r="R500" s="73">
        <f>VLOOKUP($S482,'Tischplan_16er_1.-5.'!$4:$100,23)</f>
        <v>3</v>
      </c>
      <c r="S500" s="99"/>
      <c r="T500" s="99"/>
      <c r="U500" s="100"/>
      <c r="V500" s="101"/>
      <c r="W500" s="102"/>
      <c r="X500" s="99"/>
      <c r="Y500" s="99"/>
      <c r="Z500" s="99"/>
      <c r="AA500" s="101"/>
      <c r="AB500" s="157"/>
    </row>
    <row r="501" spans="1:28" ht="21.75" customHeight="1" thickBot="1" x14ac:dyDescent="0.25">
      <c r="A501" s="103" t="s">
        <v>109</v>
      </c>
      <c r="B501" s="109"/>
      <c r="C501" s="109"/>
      <c r="D501" s="90"/>
      <c r="E501" s="90"/>
      <c r="F501" s="91"/>
      <c r="G501" s="92"/>
      <c r="H501" s="87"/>
      <c r="I501" s="90"/>
      <c r="J501" s="90"/>
      <c r="K501" s="90"/>
      <c r="L501" s="92"/>
      <c r="O501" s="86"/>
      <c r="P501" s="103" t="s">
        <v>109</v>
      </c>
      <c r="Q501" s="109"/>
      <c r="R501" s="109"/>
      <c r="S501" s="90"/>
      <c r="T501" s="90"/>
      <c r="U501" s="91"/>
      <c r="V501" s="92"/>
      <c r="W501" s="87"/>
      <c r="X501" s="90"/>
      <c r="Y501" s="90"/>
      <c r="Z501" s="90"/>
      <c r="AA501" s="92"/>
    </row>
    <row r="502" spans="1:28" ht="21.75" customHeight="1" thickBot="1" x14ac:dyDescent="0.25">
      <c r="A502" s="266" t="s">
        <v>115</v>
      </c>
      <c r="B502" s="255"/>
      <c r="C502" s="259"/>
      <c r="D502" s="90" t="s">
        <v>100</v>
      </c>
      <c r="E502" s="90"/>
      <c r="F502" s="91"/>
      <c r="G502" s="92" t="s">
        <v>100</v>
      </c>
      <c r="H502" s="87"/>
      <c r="I502" s="90"/>
      <c r="J502" s="90"/>
      <c r="K502" s="90"/>
      <c r="L502" s="92"/>
      <c r="O502" s="86"/>
      <c r="P502" s="266" t="s">
        <v>115</v>
      </c>
      <c r="Q502" s="255"/>
      <c r="R502" s="259"/>
      <c r="S502" s="90" t="s">
        <v>100</v>
      </c>
      <c r="T502" s="90"/>
      <c r="U502" s="91"/>
      <c r="V502" s="92" t="s">
        <v>100</v>
      </c>
      <c r="W502" s="87"/>
      <c r="X502" s="90"/>
      <c r="Y502" s="90"/>
      <c r="Z502" s="90"/>
      <c r="AA502" s="92"/>
    </row>
    <row r="503" spans="1:28" ht="8.25" customHeight="1" thickBot="1" x14ac:dyDescent="0.25">
      <c r="A503" s="164"/>
      <c r="B503" s="173"/>
      <c r="C503" s="173"/>
      <c r="D503" s="83"/>
      <c r="E503" s="83"/>
      <c r="F503" s="83"/>
      <c r="G503" s="83"/>
      <c r="H503" s="83"/>
      <c r="I503" s="83"/>
      <c r="J503" s="83"/>
      <c r="K503" s="83"/>
      <c r="L503" s="83"/>
      <c r="P503" s="164"/>
      <c r="Q503" s="174"/>
      <c r="R503" s="174"/>
      <c r="S503" s="175"/>
      <c r="T503" s="175"/>
      <c r="U503" s="175"/>
      <c r="V503" s="175"/>
      <c r="W503" s="175"/>
      <c r="X503" s="175"/>
      <c r="Y503" s="175"/>
      <c r="Z503" s="175"/>
      <c r="AA503" s="175"/>
    </row>
    <row r="504" spans="1:28" ht="18" customHeight="1" thickBot="1" x14ac:dyDescent="0.3">
      <c r="A504" s="82" t="s">
        <v>90</v>
      </c>
      <c r="B504" s="83"/>
      <c r="C504" s="83"/>
      <c r="D504" s="84" t="str">
        <f>D482</f>
        <v>K1</v>
      </c>
      <c r="E504" s="84" t="s">
        <v>91</v>
      </c>
      <c r="F504" s="83"/>
      <c r="G504" s="254"/>
      <c r="H504" s="255"/>
      <c r="I504" s="255"/>
      <c r="J504" s="255"/>
      <c r="K504" s="255"/>
      <c r="L504" s="256"/>
      <c r="M504" s="162" t="s">
        <v>138</v>
      </c>
      <c r="N504" s="166"/>
      <c r="O504" s="86"/>
      <c r="P504" s="82" t="s">
        <v>90</v>
      </c>
      <c r="Q504" s="83"/>
      <c r="R504" s="83"/>
      <c r="S504" s="84" t="str">
        <f>S482</f>
        <v>K2</v>
      </c>
      <c r="T504" s="84" t="s">
        <v>91</v>
      </c>
      <c r="U504" s="83"/>
      <c r="V504" s="254"/>
      <c r="W504" s="254"/>
      <c r="X504" s="254"/>
      <c r="Y504" s="254"/>
      <c r="Z504" s="254"/>
      <c r="AA504" s="257"/>
      <c r="AB504" s="162" t="s">
        <v>138</v>
      </c>
    </row>
    <row r="505" spans="1:28" ht="21.75" customHeight="1" x14ac:dyDescent="0.2">
      <c r="A505" s="70" t="s">
        <v>110</v>
      </c>
      <c r="B505" s="71">
        <f>VLOOKUP($D482,'Tischplan_16er_1.-5.'!$4:$100,26)</f>
        <v>16</v>
      </c>
      <c r="C505" s="71">
        <f>VLOOKUP($D482,'Tischplan_16er_1.-5.'!$4:$100,27)</f>
        <v>2</v>
      </c>
      <c r="D505" s="95"/>
      <c r="E505" s="95"/>
      <c r="F505" s="96"/>
      <c r="G505" s="97"/>
      <c r="H505" s="98"/>
      <c r="I505" s="95"/>
      <c r="J505" s="95"/>
      <c r="K505" s="95"/>
      <c r="L505" s="97"/>
      <c r="M505" s="157"/>
      <c r="O505" s="86"/>
      <c r="P505" s="70" t="s">
        <v>110</v>
      </c>
      <c r="Q505" s="71">
        <f>VLOOKUP($S482,'Tischplan_16er_1.-5.'!$4:$100,26)</f>
        <v>15</v>
      </c>
      <c r="R505" s="71">
        <f>VLOOKUP($S482,'Tischplan_16er_1.-5.'!$4:$100,27)</f>
        <v>2</v>
      </c>
      <c r="S505" s="95"/>
      <c r="T505" s="95"/>
      <c r="U505" s="96"/>
      <c r="V505" s="97"/>
      <c r="W505" s="98"/>
      <c r="X505" s="95"/>
      <c r="Y505" s="95"/>
      <c r="Z505" s="95"/>
      <c r="AA505" s="97"/>
      <c r="AB505" s="157"/>
    </row>
    <row r="506" spans="1:28" ht="21.75" customHeight="1" x14ac:dyDescent="0.2">
      <c r="A506" s="167" t="s">
        <v>111</v>
      </c>
      <c r="B506" s="168">
        <f>VLOOKUP($D482,'Tischplan_16er_1.-5.'!$4:$100,28)</f>
        <v>14</v>
      </c>
      <c r="C506" s="168">
        <f>VLOOKUP($D482,'Tischplan_16er_1.-5.'!$4:$100,29)</f>
        <v>1</v>
      </c>
      <c r="D506" s="169"/>
      <c r="E506" s="169"/>
      <c r="F506" s="170"/>
      <c r="G506" s="171"/>
      <c r="H506" s="172"/>
      <c r="I506" s="169"/>
      <c r="J506" s="169"/>
      <c r="K506" s="169"/>
      <c r="L506" s="171"/>
      <c r="M506" s="157"/>
      <c r="O506" s="86"/>
      <c r="P506" s="167" t="s">
        <v>111</v>
      </c>
      <c r="Q506" s="168">
        <f>VLOOKUP($S482,'Tischplan_16er_1.-5.'!$4:$100,28)</f>
        <v>13</v>
      </c>
      <c r="R506" s="168">
        <f>VLOOKUP($S482,'Tischplan_16er_1.-5.'!$4:$100,29)</f>
        <v>1</v>
      </c>
      <c r="S506" s="169"/>
      <c r="T506" s="169"/>
      <c r="U506" s="170"/>
      <c r="V506" s="171"/>
      <c r="W506" s="172"/>
      <c r="X506" s="169"/>
      <c r="Y506" s="169"/>
      <c r="Z506" s="169"/>
      <c r="AA506" s="171"/>
      <c r="AB506" s="157"/>
    </row>
    <row r="507" spans="1:28" ht="21.75" customHeight="1" thickBot="1" x14ac:dyDescent="0.25">
      <c r="A507" s="72" t="s">
        <v>142</v>
      </c>
      <c r="B507" s="73">
        <f>VLOOKUP($D482,'Tischplan_16er_1.-5.'!$4:$100,30)</f>
        <v>15</v>
      </c>
      <c r="C507" s="73">
        <f>VLOOKUP($D482,'Tischplan_16er_1.-5.'!$4:$100,31)</f>
        <v>4</v>
      </c>
      <c r="D507" s="99"/>
      <c r="E507" s="99"/>
      <c r="F507" s="100"/>
      <c r="G507" s="101"/>
      <c r="H507" s="102"/>
      <c r="I507" s="99"/>
      <c r="J507" s="99"/>
      <c r="K507" s="99"/>
      <c r="L507" s="101"/>
      <c r="M507" s="157"/>
      <c r="O507" s="86"/>
      <c r="P507" s="72" t="s">
        <v>142</v>
      </c>
      <c r="Q507" s="73">
        <f>VLOOKUP($S482,'Tischplan_16er_1.-5.'!$4:$100,30)</f>
        <v>16</v>
      </c>
      <c r="R507" s="73">
        <f>VLOOKUP($S482,'Tischplan_16er_1.-5.'!$4:$100,31)</f>
        <v>4</v>
      </c>
      <c r="S507" s="99"/>
      <c r="T507" s="99"/>
      <c r="U507" s="100"/>
      <c r="V507" s="101"/>
      <c r="W507" s="102"/>
      <c r="X507" s="99"/>
      <c r="Y507" s="99"/>
      <c r="Z507" s="99"/>
      <c r="AA507" s="101"/>
      <c r="AB507" s="157"/>
    </row>
    <row r="508" spans="1:28" ht="21.75" customHeight="1" thickBot="1" x14ac:dyDescent="0.25">
      <c r="A508" s="103" t="s">
        <v>116</v>
      </c>
      <c r="B508" s="109"/>
      <c r="C508" s="109"/>
      <c r="D508" s="90"/>
      <c r="E508" s="90"/>
      <c r="F508" s="91"/>
      <c r="G508" s="92"/>
      <c r="H508" s="87"/>
      <c r="I508" s="90"/>
      <c r="J508" s="90"/>
      <c r="K508" s="90"/>
      <c r="L508" s="92"/>
      <c r="O508" s="86"/>
      <c r="P508" s="103" t="s">
        <v>116</v>
      </c>
      <c r="Q508" s="109"/>
      <c r="R508" s="109"/>
      <c r="S508" s="90"/>
      <c r="T508" s="90"/>
      <c r="U508" s="91"/>
      <c r="V508" s="92"/>
      <c r="W508" s="87"/>
      <c r="X508" s="90"/>
      <c r="Y508" s="90"/>
      <c r="Z508" s="90"/>
      <c r="AA508" s="92"/>
    </row>
    <row r="509" spans="1:28" ht="21.75" customHeight="1" thickBot="1" x14ac:dyDescent="0.25">
      <c r="A509" s="266" t="s">
        <v>143</v>
      </c>
      <c r="B509" s="255"/>
      <c r="C509" s="259"/>
      <c r="D509" s="90" t="s">
        <v>100</v>
      </c>
      <c r="E509" s="90"/>
      <c r="F509" s="91"/>
      <c r="G509" s="92" t="s">
        <v>100</v>
      </c>
      <c r="H509" s="87"/>
      <c r="I509" s="90"/>
      <c r="J509" s="90"/>
      <c r="K509" s="90"/>
      <c r="L509" s="92"/>
      <c r="O509" s="86"/>
      <c r="P509" s="266" t="s">
        <v>143</v>
      </c>
      <c r="Q509" s="255"/>
      <c r="R509" s="259"/>
      <c r="S509" s="90" t="s">
        <v>100</v>
      </c>
      <c r="T509" s="90"/>
      <c r="U509" s="91"/>
      <c r="V509" s="92" t="s">
        <v>100</v>
      </c>
      <c r="W509" s="87"/>
      <c r="X509" s="90"/>
      <c r="Y509" s="90"/>
      <c r="Z509" s="90"/>
      <c r="AA509" s="92"/>
    </row>
    <row r="510" spans="1:28" ht="21" customHeight="1" x14ac:dyDescent="0.2">
      <c r="M510" s="180"/>
      <c r="N510" s="180"/>
      <c r="O510" s="69"/>
      <c r="AB510" s="180"/>
    </row>
    <row r="511" spans="1:28" ht="24" customHeight="1" thickBot="1" x14ac:dyDescent="0.25">
      <c r="A511" s="81"/>
      <c r="B511" s="267" t="str">
        <f>$B$1</f>
        <v xml:space="preserve">  3-Serien Liga</v>
      </c>
      <c r="C511" s="267"/>
      <c r="D511" s="267"/>
      <c r="E511" s="267"/>
      <c r="F511" s="267"/>
      <c r="G511" s="267"/>
      <c r="H511" s="267"/>
      <c r="I511" s="267"/>
      <c r="J511" s="268">
        <f>$J$1</f>
        <v>2023</v>
      </c>
      <c r="K511" s="268"/>
      <c r="L511" s="268"/>
      <c r="M511" s="180" t="str">
        <f>M481</f>
        <v>K</v>
      </c>
      <c r="N511" s="180"/>
      <c r="O511" s="69">
        <f>O481+2</f>
        <v>4</v>
      </c>
      <c r="P511" s="81"/>
      <c r="Q511" s="267" t="str">
        <f>$B$1</f>
        <v xml:space="preserve">  3-Serien Liga</v>
      </c>
      <c r="R511" s="267"/>
      <c r="S511" s="267"/>
      <c r="T511" s="267"/>
      <c r="U511" s="267"/>
      <c r="V511" s="267"/>
      <c r="W511" s="267"/>
      <c r="X511" s="267"/>
      <c r="Y511" s="268">
        <f>$J$1</f>
        <v>2023</v>
      </c>
      <c r="Z511" s="268"/>
      <c r="AA511" s="268"/>
      <c r="AB511" s="180" t="str">
        <f>AB481</f>
        <v>K</v>
      </c>
    </row>
    <row r="512" spans="1:28" ht="18" customHeight="1" thickBot="1" x14ac:dyDescent="0.3">
      <c r="A512" s="82" t="s">
        <v>90</v>
      </c>
      <c r="B512" s="83"/>
      <c r="C512" s="83"/>
      <c r="D512" s="84" t="str">
        <f>M511&amp;O511-1</f>
        <v>K3</v>
      </c>
      <c r="E512" s="84" t="s">
        <v>91</v>
      </c>
      <c r="F512" s="83"/>
      <c r="G512" s="254"/>
      <c r="H512" s="255"/>
      <c r="I512" s="255"/>
      <c r="J512" s="255"/>
      <c r="K512" s="255"/>
      <c r="L512" s="256"/>
      <c r="M512" s="166"/>
      <c r="N512" s="166"/>
      <c r="O512" s="86"/>
      <c r="P512" s="82" t="s">
        <v>90</v>
      </c>
      <c r="Q512" s="83"/>
      <c r="R512" s="83"/>
      <c r="S512" s="84" t="str">
        <f>M511&amp;O511</f>
        <v>K4</v>
      </c>
      <c r="T512" s="84" t="s">
        <v>91</v>
      </c>
      <c r="U512" s="83"/>
      <c r="V512" s="254"/>
      <c r="W512" s="254"/>
      <c r="X512" s="254"/>
      <c r="Y512" s="254"/>
      <c r="Z512" s="254"/>
      <c r="AA512" s="257"/>
      <c r="AB512" s="166"/>
    </row>
    <row r="513" spans="1:28" ht="18" customHeight="1" thickBot="1" x14ac:dyDescent="0.25">
      <c r="A513" s="87" t="s">
        <v>92</v>
      </c>
      <c r="B513" s="88" t="s">
        <v>93</v>
      </c>
      <c r="C513" s="88" t="s">
        <v>23</v>
      </c>
      <c r="D513" s="88" t="s">
        <v>94</v>
      </c>
      <c r="E513" s="88" t="s">
        <v>95</v>
      </c>
      <c r="F513" s="88" t="s">
        <v>96</v>
      </c>
      <c r="G513" s="89" t="s">
        <v>97</v>
      </c>
      <c r="H513" s="263" t="s">
        <v>98</v>
      </c>
      <c r="I513" s="264"/>
      <c r="J513" s="264"/>
      <c r="K513" s="264"/>
      <c r="L513" s="265"/>
      <c r="M513" s="162" t="s">
        <v>138</v>
      </c>
      <c r="N513" s="166"/>
      <c r="O513" s="86"/>
      <c r="P513" s="87" t="s">
        <v>92</v>
      </c>
      <c r="Q513" s="88" t="s">
        <v>93</v>
      </c>
      <c r="R513" s="88" t="s">
        <v>23</v>
      </c>
      <c r="S513" s="88" t="s">
        <v>94</v>
      </c>
      <c r="T513" s="88" t="s">
        <v>95</v>
      </c>
      <c r="U513" s="88" t="s">
        <v>96</v>
      </c>
      <c r="V513" s="89" t="s">
        <v>97</v>
      </c>
      <c r="W513" s="263" t="s">
        <v>98</v>
      </c>
      <c r="X513" s="264"/>
      <c r="Y513" s="264"/>
      <c r="Z513" s="264"/>
      <c r="AA513" s="265"/>
      <c r="AB513" s="162" t="s">
        <v>138</v>
      </c>
    </row>
    <row r="514" spans="1:28" ht="21.75" customHeight="1" x14ac:dyDescent="0.2">
      <c r="A514" s="70" t="s">
        <v>99</v>
      </c>
      <c r="B514" s="71">
        <f>VLOOKUP($D512,'Tischplan_16er_1.-5.'!$4:$100,2)</f>
        <v>1</v>
      </c>
      <c r="C514" s="71">
        <f>VLOOKUP($D512,'Tischplan_16er_1.-5.'!$4:$100,3)</f>
        <v>4</v>
      </c>
      <c r="D514" s="95" t="s">
        <v>100</v>
      </c>
      <c r="E514" s="95"/>
      <c r="F514" s="96"/>
      <c r="G514" s="97" t="s">
        <v>100</v>
      </c>
      <c r="H514" s="98"/>
      <c r="I514" s="95"/>
      <c r="J514" s="95"/>
      <c r="K514" s="95"/>
      <c r="L514" s="97"/>
      <c r="M514" s="157"/>
      <c r="O514" s="86"/>
      <c r="P514" s="70" t="s">
        <v>99</v>
      </c>
      <c r="Q514" s="71">
        <f>VLOOKUP($S512,'Tischplan_16er_1.-5.'!$4:$100,2)</f>
        <v>2</v>
      </c>
      <c r="R514" s="71">
        <f>VLOOKUP($S512,'Tischplan_16er_1.-5.'!$4:$100,3)</f>
        <v>4</v>
      </c>
      <c r="S514" s="95"/>
      <c r="T514" s="95"/>
      <c r="U514" s="96"/>
      <c r="V514" s="97"/>
      <c r="W514" s="98"/>
      <c r="X514" s="95"/>
      <c r="Y514" s="95"/>
      <c r="Z514" s="95"/>
      <c r="AA514" s="97"/>
      <c r="AB514" s="157"/>
    </row>
    <row r="515" spans="1:28" ht="21.75" customHeight="1" x14ac:dyDescent="0.2">
      <c r="A515" s="167" t="s">
        <v>101</v>
      </c>
      <c r="B515" s="168">
        <f>VLOOKUP($D512,'Tischplan_16er_1.-5.'!$4:$100,4)</f>
        <v>2</v>
      </c>
      <c r="C515" s="168">
        <f>VLOOKUP($D512,'Tischplan_16er_1.-5.'!$4:$100,5)</f>
        <v>3</v>
      </c>
      <c r="D515" s="169"/>
      <c r="E515" s="169"/>
      <c r="F515" s="170"/>
      <c r="G515" s="171"/>
      <c r="H515" s="172"/>
      <c r="I515" s="169"/>
      <c r="J515" s="169"/>
      <c r="K515" s="169"/>
      <c r="L515" s="171"/>
      <c r="M515" s="157"/>
      <c r="O515" s="86" t="s">
        <v>100</v>
      </c>
      <c r="P515" s="167" t="s">
        <v>101</v>
      </c>
      <c r="Q515" s="168">
        <f>VLOOKUP($S512,'Tischplan_16er_1.-5.'!$4:$100,4)</f>
        <v>1</v>
      </c>
      <c r="R515" s="168">
        <f>VLOOKUP($S512,'Tischplan_16er_1.-5.'!$4:$100,5)</f>
        <v>3</v>
      </c>
      <c r="S515" s="169"/>
      <c r="T515" s="169"/>
      <c r="U515" s="170"/>
      <c r="V515" s="171"/>
      <c r="W515" s="172"/>
      <c r="X515" s="169"/>
      <c r="Y515" s="169"/>
      <c r="Z515" s="169"/>
      <c r="AA515" s="171"/>
      <c r="AB515" s="157"/>
    </row>
    <row r="516" spans="1:28" ht="21.75" customHeight="1" thickBot="1" x14ac:dyDescent="0.25">
      <c r="A516" s="72" t="s">
        <v>139</v>
      </c>
      <c r="B516" s="73">
        <f>VLOOKUP($D512,'Tischplan_16er_1.-5.'!$4:$100,6)</f>
        <v>4</v>
      </c>
      <c r="C516" s="73">
        <f>VLOOKUP($D512,'Tischplan_16er_1.-5.'!$4:$100,7)</f>
        <v>2</v>
      </c>
      <c r="D516" s="99"/>
      <c r="E516" s="99"/>
      <c r="F516" s="100"/>
      <c r="G516" s="101"/>
      <c r="H516" s="102"/>
      <c r="I516" s="99"/>
      <c r="J516" s="99"/>
      <c r="K516" s="99"/>
      <c r="L516" s="101"/>
      <c r="M516" s="157"/>
      <c r="O516" s="86"/>
      <c r="P516" s="72" t="s">
        <v>139</v>
      </c>
      <c r="Q516" s="73">
        <f>VLOOKUP($S512,'Tischplan_16er_1.-5.'!$4:$100,6)</f>
        <v>3</v>
      </c>
      <c r="R516" s="73">
        <f>VLOOKUP($S512,'Tischplan_16er_1.-5.'!$4:$100,7)</f>
        <v>2</v>
      </c>
      <c r="S516" s="99"/>
      <c r="T516" s="99"/>
      <c r="U516" s="100"/>
      <c r="V516" s="101"/>
      <c r="W516" s="102"/>
      <c r="X516" s="99"/>
      <c r="Y516" s="99"/>
      <c r="Z516" s="99"/>
      <c r="AA516" s="101"/>
      <c r="AB516" s="157"/>
    </row>
    <row r="517" spans="1:28" ht="21.75" customHeight="1" thickBot="1" x14ac:dyDescent="0.25">
      <c r="A517" s="103" t="s">
        <v>106</v>
      </c>
      <c r="B517" s="109"/>
      <c r="C517" s="109"/>
      <c r="D517" s="90"/>
      <c r="E517" s="90"/>
      <c r="F517" s="91"/>
      <c r="G517" s="92" t="s">
        <v>100</v>
      </c>
      <c r="H517" s="87"/>
      <c r="I517" s="90"/>
      <c r="J517" s="90"/>
      <c r="K517" s="90"/>
      <c r="L517" s="92"/>
      <c r="O517" s="86"/>
      <c r="P517" s="103" t="s">
        <v>106</v>
      </c>
      <c r="Q517" s="109"/>
      <c r="R517" s="109"/>
      <c r="S517" s="90"/>
      <c r="T517" s="90"/>
      <c r="U517" s="91"/>
      <c r="V517" s="92"/>
      <c r="W517" s="87"/>
      <c r="X517" s="90"/>
      <c r="Y517" s="90"/>
      <c r="Z517" s="90"/>
      <c r="AA517" s="92"/>
    </row>
    <row r="518" spans="1:28" ht="8.25" customHeight="1" thickBot="1" x14ac:dyDescent="0.25">
      <c r="A518" s="164"/>
      <c r="B518" s="173"/>
      <c r="C518" s="173"/>
      <c r="D518" s="83"/>
      <c r="E518" s="83"/>
      <c r="F518" s="83"/>
      <c r="G518" s="83"/>
      <c r="H518" s="83"/>
      <c r="I518" s="83"/>
      <c r="J518" s="83"/>
      <c r="K518" s="83"/>
      <c r="L518" s="83"/>
      <c r="P518" s="164"/>
      <c r="Q518" s="174"/>
      <c r="R518" s="174"/>
      <c r="S518" s="175"/>
      <c r="T518" s="175"/>
      <c r="U518" s="175"/>
      <c r="V518" s="175"/>
      <c r="W518" s="175"/>
      <c r="X518" s="175"/>
      <c r="Y518" s="175"/>
      <c r="Z518" s="175"/>
      <c r="AA518" s="175"/>
    </row>
    <row r="519" spans="1:28" ht="18" customHeight="1" thickBot="1" x14ac:dyDescent="0.3">
      <c r="A519" s="82" t="s">
        <v>90</v>
      </c>
      <c r="B519" s="83"/>
      <c r="C519" s="83"/>
      <c r="D519" s="84" t="str">
        <f>D512</f>
        <v>K3</v>
      </c>
      <c r="E519" s="84" t="s">
        <v>91</v>
      </c>
      <c r="F519" s="83"/>
      <c r="G519" s="254"/>
      <c r="H519" s="255"/>
      <c r="I519" s="255"/>
      <c r="J519" s="255"/>
      <c r="K519" s="255"/>
      <c r="L519" s="256"/>
      <c r="M519" s="162" t="s">
        <v>138</v>
      </c>
      <c r="O519" s="86"/>
      <c r="P519" s="82" t="s">
        <v>90</v>
      </c>
      <c r="Q519" s="83"/>
      <c r="R519" s="83"/>
      <c r="S519" s="84" t="str">
        <f>S512</f>
        <v>K4</v>
      </c>
      <c r="T519" s="84" t="s">
        <v>91</v>
      </c>
      <c r="U519" s="83"/>
      <c r="V519" s="254"/>
      <c r="W519" s="254"/>
      <c r="X519" s="254"/>
      <c r="Y519" s="254"/>
      <c r="Z519" s="254"/>
      <c r="AA519" s="257"/>
      <c r="AB519" s="162" t="s">
        <v>138</v>
      </c>
    </row>
    <row r="520" spans="1:28" ht="21.75" customHeight="1" x14ac:dyDescent="0.2">
      <c r="A520" s="70" t="s">
        <v>102</v>
      </c>
      <c r="B520" s="71">
        <f>VLOOKUP($D512,'Tischplan_16er_1.-5.'!$4:$100,10)</f>
        <v>16</v>
      </c>
      <c r="C520" s="71">
        <f>VLOOKUP($D512,'Tischplan_16er_1.-5.'!$4:$100,11)</f>
        <v>3</v>
      </c>
      <c r="D520" s="95"/>
      <c r="E520" s="95"/>
      <c r="F520" s="96"/>
      <c r="G520" s="97" t="s">
        <v>100</v>
      </c>
      <c r="H520" s="98"/>
      <c r="I520" s="95"/>
      <c r="J520" s="95"/>
      <c r="K520" s="95"/>
      <c r="L520" s="97"/>
      <c r="M520" s="157"/>
      <c r="N520" s="176"/>
      <c r="O520" s="94"/>
      <c r="P520" s="70" t="s">
        <v>102</v>
      </c>
      <c r="Q520" s="71">
        <f>VLOOKUP($S512,'Tischplan_16er_1.-5.'!$4:$100,10)</f>
        <v>15</v>
      </c>
      <c r="R520" s="71">
        <f>VLOOKUP($S512,'Tischplan_16er_1.-5.'!$4:$100,11)</f>
        <v>3</v>
      </c>
      <c r="S520" s="95"/>
      <c r="T520" s="95"/>
      <c r="U520" s="96"/>
      <c r="V520" s="97"/>
      <c r="W520" s="98"/>
      <c r="X520" s="95"/>
      <c r="Y520" s="95"/>
      <c r="Z520" s="95"/>
      <c r="AA520" s="97"/>
      <c r="AB520" s="157"/>
    </row>
    <row r="521" spans="1:28" ht="21.75" customHeight="1" x14ac:dyDescent="0.2">
      <c r="A521" s="167" t="s">
        <v>103</v>
      </c>
      <c r="B521" s="168">
        <f>VLOOKUP($D512,'Tischplan_16er_1.-5.'!$4:$100,12)</f>
        <v>13</v>
      </c>
      <c r="C521" s="168">
        <f>VLOOKUP($D512,'Tischplan_16er_1.-5.'!$4:$100,13)</f>
        <v>4</v>
      </c>
      <c r="D521" s="169"/>
      <c r="E521" s="169"/>
      <c r="F521" s="170"/>
      <c r="G521" s="171"/>
      <c r="H521" s="172"/>
      <c r="I521" s="169"/>
      <c r="J521" s="169"/>
      <c r="K521" s="169"/>
      <c r="L521" s="171"/>
      <c r="M521" s="157"/>
      <c r="N521" s="176"/>
      <c r="O521" s="94"/>
      <c r="P521" s="167" t="s">
        <v>103</v>
      </c>
      <c r="Q521" s="168">
        <f>VLOOKUP($S512,'Tischplan_16er_1.-5.'!$4:$100,12)</f>
        <v>14</v>
      </c>
      <c r="R521" s="168">
        <f>VLOOKUP($S512,'Tischplan_16er_1.-5.'!$4:$100,13)</f>
        <v>4</v>
      </c>
      <c r="S521" s="169"/>
      <c r="T521" s="169"/>
      <c r="U521" s="170"/>
      <c r="V521" s="171"/>
      <c r="W521" s="172"/>
      <c r="X521" s="169"/>
      <c r="Y521" s="169"/>
      <c r="Z521" s="169"/>
      <c r="AA521" s="171"/>
      <c r="AB521" s="157"/>
    </row>
    <row r="522" spans="1:28" ht="21.75" customHeight="1" thickBot="1" x14ac:dyDescent="0.25">
      <c r="A522" s="72" t="s">
        <v>140</v>
      </c>
      <c r="B522" s="73">
        <f>VLOOKUP($D512,'Tischplan_16er_1.-5.'!$4:$100,14)</f>
        <v>14</v>
      </c>
      <c r="C522" s="73">
        <f>VLOOKUP($D512,'Tischplan_16er_1.-5.'!$4:$100,15)</f>
        <v>1</v>
      </c>
      <c r="D522" s="99"/>
      <c r="E522" s="99"/>
      <c r="F522" s="100"/>
      <c r="G522" s="101"/>
      <c r="H522" s="102"/>
      <c r="I522" s="99"/>
      <c r="J522" s="99"/>
      <c r="K522" s="99"/>
      <c r="L522" s="101"/>
      <c r="M522" s="157"/>
      <c r="N522" s="176"/>
      <c r="O522" s="94"/>
      <c r="P522" s="72" t="s">
        <v>140</v>
      </c>
      <c r="Q522" s="73">
        <f>VLOOKUP($S512,'Tischplan_16er_1.-5.'!$4:$100,14)</f>
        <v>13</v>
      </c>
      <c r="R522" s="73">
        <f>VLOOKUP($S512,'Tischplan_16er_1.-5.'!$4:$100,15)</f>
        <v>1</v>
      </c>
      <c r="S522" s="99"/>
      <c r="T522" s="99"/>
      <c r="U522" s="100"/>
      <c r="V522" s="101"/>
      <c r="W522" s="102"/>
      <c r="X522" s="99"/>
      <c r="Y522" s="99"/>
      <c r="Z522" s="99"/>
      <c r="AA522" s="101"/>
      <c r="AB522" s="157"/>
    </row>
    <row r="523" spans="1:28" ht="21.75" customHeight="1" thickBot="1" x14ac:dyDescent="0.25">
      <c r="A523" s="103" t="s">
        <v>107</v>
      </c>
      <c r="B523" s="109"/>
      <c r="C523" s="109"/>
      <c r="D523" s="90"/>
      <c r="E523" s="90"/>
      <c r="F523" s="91"/>
      <c r="G523" s="92"/>
      <c r="H523" s="87"/>
      <c r="I523" s="90"/>
      <c r="J523" s="90"/>
      <c r="K523" s="90"/>
      <c r="L523" s="92"/>
      <c r="O523" s="86"/>
      <c r="P523" s="103" t="s">
        <v>107</v>
      </c>
      <c r="Q523" s="109"/>
      <c r="R523" s="109"/>
      <c r="S523" s="90"/>
      <c r="T523" s="90"/>
      <c r="U523" s="91"/>
      <c r="V523" s="92"/>
      <c r="W523" s="87"/>
      <c r="X523" s="90"/>
      <c r="Y523" s="90"/>
      <c r="Z523" s="90"/>
      <c r="AA523" s="92"/>
    </row>
    <row r="524" spans="1:28" ht="21.75" customHeight="1" thickBot="1" x14ac:dyDescent="0.25">
      <c r="A524" s="266" t="s">
        <v>108</v>
      </c>
      <c r="B524" s="255"/>
      <c r="C524" s="259"/>
      <c r="D524" s="90" t="s">
        <v>100</v>
      </c>
      <c r="E524" s="90"/>
      <c r="F524" s="91"/>
      <c r="G524" s="92" t="s">
        <v>100</v>
      </c>
      <c r="H524" s="87"/>
      <c r="I524" s="90"/>
      <c r="J524" s="90"/>
      <c r="K524" s="90"/>
      <c r="L524" s="92"/>
      <c r="O524" s="86"/>
      <c r="P524" s="266" t="s">
        <v>108</v>
      </c>
      <c r="Q524" s="255"/>
      <c r="R524" s="259"/>
      <c r="S524" s="90" t="s">
        <v>100</v>
      </c>
      <c r="T524" s="90"/>
      <c r="U524" s="91"/>
      <c r="V524" s="92" t="s">
        <v>100</v>
      </c>
      <c r="W524" s="87"/>
      <c r="X524" s="90"/>
      <c r="Y524" s="90"/>
      <c r="Z524" s="90"/>
      <c r="AA524" s="92"/>
    </row>
    <row r="525" spans="1:28" ht="8.25" customHeight="1" x14ac:dyDescent="0.2">
      <c r="A525" s="74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O525" s="76"/>
      <c r="P525" s="74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</row>
    <row r="526" spans="1:28" ht="8.25" customHeight="1" thickBot="1" x14ac:dyDescent="0.25">
      <c r="A526" s="177"/>
      <c r="B526" s="178"/>
      <c r="C526" s="178"/>
      <c r="D526" s="178"/>
      <c r="E526" s="178"/>
      <c r="F526" s="178"/>
      <c r="G526" s="178"/>
      <c r="H526" s="178"/>
      <c r="I526" s="178"/>
      <c r="J526" s="178"/>
      <c r="K526" s="178"/>
      <c r="L526" s="178"/>
      <c r="O526" s="79"/>
      <c r="P526" s="177"/>
      <c r="Q526" s="178"/>
      <c r="R526" s="178"/>
      <c r="S526" s="178"/>
      <c r="T526" s="178"/>
      <c r="U526" s="178"/>
      <c r="V526" s="178"/>
      <c r="W526" s="178"/>
      <c r="X526" s="178"/>
      <c r="Y526" s="178"/>
      <c r="Z526" s="178"/>
      <c r="AA526" s="178"/>
    </row>
    <row r="527" spans="1:28" ht="18" customHeight="1" thickBot="1" x14ac:dyDescent="0.3">
      <c r="A527" s="82" t="s">
        <v>90</v>
      </c>
      <c r="B527" s="83"/>
      <c r="C527" s="83"/>
      <c r="D527" s="84" t="str">
        <f>D512</f>
        <v>K3</v>
      </c>
      <c r="E527" s="84" t="s">
        <v>91</v>
      </c>
      <c r="F527" s="83"/>
      <c r="G527" s="254"/>
      <c r="H527" s="255"/>
      <c r="I527" s="255"/>
      <c r="J527" s="255"/>
      <c r="K527" s="255"/>
      <c r="L527" s="256"/>
      <c r="M527" s="162" t="s">
        <v>138</v>
      </c>
      <c r="O527" s="86"/>
      <c r="P527" s="82" t="s">
        <v>90</v>
      </c>
      <c r="Q527" s="83"/>
      <c r="R527" s="83"/>
      <c r="S527" s="84" t="str">
        <f>S512</f>
        <v>K4</v>
      </c>
      <c r="T527" s="84" t="s">
        <v>91</v>
      </c>
      <c r="U527" s="83"/>
      <c r="V527" s="254"/>
      <c r="W527" s="254"/>
      <c r="X527" s="254"/>
      <c r="Y527" s="254"/>
      <c r="Z527" s="254"/>
      <c r="AA527" s="257"/>
      <c r="AB527" s="162" t="s">
        <v>138</v>
      </c>
    </row>
    <row r="528" spans="1:28" ht="21.75" customHeight="1" x14ac:dyDescent="0.2">
      <c r="A528" s="70" t="s">
        <v>104</v>
      </c>
      <c r="B528" s="71">
        <f>VLOOKUP($D512,'Tischplan_16er_1.-5.'!$4:$100,18)</f>
        <v>3</v>
      </c>
      <c r="C528" s="71">
        <f>VLOOKUP($D512,'Tischplan_16er_1.-5.'!$4:$100,19)</f>
        <v>1</v>
      </c>
      <c r="D528" s="95"/>
      <c r="E528" s="95"/>
      <c r="F528" s="96"/>
      <c r="G528" s="97"/>
      <c r="H528" s="98"/>
      <c r="I528" s="95"/>
      <c r="J528" s="95"/>
      <c r="K528" s="95"/>
      <c r="L528" s="97"/>
      <c r="M528" s="157"/>
      <c r="O528" s="86"/>
      <c r="P528" s="70" t="s">
        <v>104</v>
      </c>
      <c r="Q528" s="71">
        <f>VLOOKUP($S512,'Tischplan_16er_1.-5.'!$4:$100,18)</f>
        <v>4</v>
      </c>
      <c r="R528" s="71">
        <f>VLOOKUP($S512,'Tischplan_16er_1.-5.'!$4:$100,19)</f>
        <v>1</v>
      </c>
      <c r="S528" s="95"/>
      <c r="T528" s="95"/>
      <c r="U528" s="96"/>
      <c r="V528" s="97"/>
      <c r="W528" s="98"/>
      <c r="X528" s="95"/>
      <c r="Y528" s="95"/>
      <c r="Z528" s="95"/>
      <c r="AA528" s="97"/>
      <c r="AB528" s="157"/>
    </row>
    <row r="529" spans="1:28" ht="21.75" customHeight="1" x14ac:dyDescent="0.2">
      <c r="A529" s="167" t="s">
        <v>105</v>
      </c>
      <c r="B529" s="168">
        <f>VLOOKUP($D512,'Tischplan_16er_1.-5.'!$4:$100,20)</f>
        <v>3</v>
      </c>
      <c r="C529" s="168">
        <f>VLOOKUP($D512,'Tischplan_16er_1.-5.'!$4:$100,21)</f>
        <v>2</v>
      </c>
      <c r="D529" s="169"/>
      <c r="E529" s="169"/>
      <c r="F529" s="170"/>
      <c r="G529" s="171"/>
      <c r="H529" s="172"/>
      <c r="I529" s="169"/>
      <c r="J529" s="169"/>
      <c r="K529" s="169"/>
      <c r="L529" s="171"/>
      <c r="M529" s="157"/>
      <c r="O529" s="86"/>
      <c r="P529" s="167" t="s">
        <v>105</v>
      </c>
      <c r="Q529" s="168">
        <f>VLOOKUP($S512,'Tischplan_16er_1.-5.'!$4:$100,20)</f>
        <v>4</v>
      </c>
      <c r="R529" s="168">
        <f>VLOOKUP($S512,'Tischplan_16er_1.-5.'!$4:$100,21)</f>
        <v>2</v>
      </c>
      <c r="S529" s="169"/>
      <c r="T529" s="169"/>
      <c r="U529" s="170"/>
      <c r="V529" s="171"/>
      <c r="W529" s="172"/>
      <c r="X529" s="169"/>
      <c r="Y529" s="169"/>
      <c r="Z529" s="169"/>
      <c r="AA529" s="171"/>
      <c r="AB529" s="157"/>
    </row>
    <row r="530" spans="1:28" ht="21.75" customHeight="1" thickBot="1" x14ac:dyDescent="0.25">
      <c r="A530" s="72" t="s">
        <v>141</v>
      </c>
      <c r="B530" s="73">
        <f>VLOOKUP($D512,'Tischplan_16er_1.-5.'!$4:$100,22)</f>
        <v>3</v>
      </c>
      <c r="C530" s="73">
        <f>VLOOKUP($D512,'Tischplan_16er_1.-5.'!$4:$100,23)</f>
        <v>3</v>
      </c>
      <c r="D530" s="99"/>
      <c r="E530" s="99"/>
      <c r="F530" s="100"/>
      <c r="G530" s="101"/>
      <c r="H530" s="102"/>
      <c r="I530" s="99"/>
      <c r="J530" s="99"/>
      <c r="K530" s="99"/>
      <c r="L530" s="101"/>
      <c r="M530" s="157"/>
      <c r="O530" s="86"/>
      <c r="P530" s="72" t="s">
        <v>141</v>
      </c>
      <c r="Q530" s="73">
        <f>VLOOKUP($S512,'Tischplan_16er_1.-5.'!$4:$100,22)</f>
        <v>4</v>
      </c>
      <c r="R530" s="73">
        <f>VLOOKUP($S512,'Tischplan_16er_1.-5.'!$4:$100,23)</f>
        <v>3</v>
      </c>
      <c r="S530" s="99"/>
      <c r="T530" s="99"/>
      <c r="U530" s="100"/>
      <c r="V530" s="101"/>
      <c r="W530" s="102"/>
      <c r="X530" s="99"/>
      <c r="Y530" s="99"/>
      <c r="Z530" s="99"/>
      <c r="AA530" s="101"/>
      <c r="AB530" s="157"/>
    </row>
    <row r="531" spans="1:28" ht="21.75" customHeight="1" thickBot="1" x14ac:dyDescent="0.25">
      <c r="A531" s="103" t="s">
        <v>109</v>
      </c>
      <c r="B531" s="109"/>
      <c r="C531" s="109"/>
      <c r="D531" s="90"/>
      <c r="E531" s="90"/>
      <c r="F531" s="91"/>
      <c r="G531" s="92"/>
      <c r="H531" s="87"/>
      <c r="I531" s="90"/>
      <c r="J531" s="90"/>
      <c r="K531" s="90"/>
      <c r="L531" s="92"/>
      <c r="O531" s="86"/>
      <c r="P531" s="103" t="s">
        <v>109</v>
      </c>
      <c r="Q531" s="109"/>
      <c r="R531" s="109"/>
      <c r="S531" s="90"/>
      <c r="T531" s="90"/>
      <c r="U531" s="91"/>
      <c r="V531" s="92"/>
      <c r="W531" s="87"/>
      <c r="X531" s="90"/>
      <c r="Y531" s="90"/>
      <c r="Z531" s="90"/>
      <c r="AA531" s="92"/>
    </row>
    <row r="532" spans="1:28" ht="21.75" customHeight="1" thickBot="1" x14ac:dyDescent="0.25">
      <c r="A532" s="266" t="s">
        <v>115</v>
      </c>
      <c r="B532" s="255"/>
      <c r="C532" s="259"/>
      <c r="D532" s="90" t="s">
        <v>100</v>
      </c>
      <c r="E532" s="90"/>
      <c r="F532" s="91"/>
      <c r="G532" s="92" t="s">
        <v>100</v>
      </c>
      <c r="H532" s="87"/>
      <c r="I532" s="90"/>
      <c r="J532" s="90"/>
      <c r="K532" s="90"/>
      <c r="L532" s="92"/>
      <c r="O532" s="86"/>
      <c r="P532" s="266" t="s">
        <v>115</v>
      </c>
      <c r="Q532" s="255"/>
      <c r="R532" s="259"/>
      <c r="S532" s="90" t="s">
        <v>100</v>
      </c>
      <c r="T532" s="90"/>
      <c r="U532" s="91"/>
      <c r="V532" s="92" t="s">
        <v>100</v>
      </c>
      <c r="W532" s="87"/>
      <c r="X532" s="90"/>
      <c r="Y532" s="90"/>
      <c r="Z532" s="90"/>
      <c r="AA532" s="92"/>
    </row>
    <row r="533" spans="1:28" ht="8.25" customHeight="1" thickBot="1" x14ac:dyDescent="0.25">
      <c r="A533" s="164"/>
      <c r="B533" s="173"/>
      <c r="C533" s="173"/>
      <c r="D533" s="83"/>
      <c r="E533" s="83"/>
      <c r="F533" s="83"/>
      <c r="G533" s="83"/>
      <c r="H533" s="83"/>
      <c r="I533" s="83"/>
      <c r="J533" s="83"/>
      <c r="K533" s="83"/>
      <c r="L533" s="83"/>
      <c r="P533" s="164"/>
      <c r="Q533" s="174"/>
      <c r="R533" s="174"/>
      <c r="S533" s="175"/>
      <c r="T533" s="175"/>
      <c r="U533" s="175"/>
      <c r="V533" s="175"/>
      <c r="W533" s="175"/>
      <c r="X533" s="175"/>
      <c r="Y533" s="175"/>
      <c r="Z533" s="175"/>
      <c r="AA533" s="175"/>
    </row>
    <row r="534" spans="1:28" ht="18" customHeight="1" thickBot="1" x14ac:dyDescent="0.3">
      <c r="A534" s="82" t="s">
        <v>90</v>
      </c>
      <c r="B534" s="83"/>
      <c r="C534" s="83"/>
      <c r="D534" s="84" t="str">
        <f>D512</f>
        <v>K3</v>
      </c>
      <c r="E534" s="84" t="s">
        <v>91</v>
      </c>
      <c r="F534" s="83"/>
      <c r="G534" s="254"/>
      <c r="H534" s="255"/>
      <c r="I534" s="255"/>
      <c r="J534" s="255"/>
      <c r="K534" s="255"/>
      <c r="L534" s="256"/>
      <c r="M534" s="162" t="s">
        <v>138</v>
      </c>
      <c r="N534" s="166"/>
      <c r="O534" s="86"/>
      <c r="P534" s="82" t="s">
        <v>90</v>
      </c>
      <c r="Q534" s="83"/>
      <c r="R534" s="83"/>
      <c r="S534" s="84" t="str">
        <f>S512</f>
        <v>K4</v>
      </c>
      <c r="T534" s="84" t="s">
        <v>91</v>
      </c>
      <c r="U534" s="83"/>
      <c r="V534" s="254"/>
      <c r="W534" s="254"/>
      <c r="X534" s="254"/>
      <c r="Y534" s="254"/>
      <c r="Z534" s="254"/>
      <c r="AA534" s="257"/>
      <c r="AB534" s="162" t="s">
        <v>138</v>
      </c>
    </row>
    <row r="535" spans="1:28" ht="21.75" customHeight="1" x14ac:dyDescent="0.2">
      <c r="A535" s="70" t="s">
        <v>110</v>
      </c>
      <c r="B535" s="71">
        <f>VLOOKUP($D512,'Tischplan_16er_1.-5.'!$4:$100,26)</f>
        <v>14</v>
      </c>
      <c r="C535" s="71">
        <f>VLOOKUP($D512,'Tischplan_16er_1.-5.'!$4:$100,27)</f>
        <v>2</v>
      </c>
      <c r="D535" s="95"/>
      <c r="E535" s="95"/>
      <c r="F535" s="96"/>
      <c r="G535" s="97"/>
      <c r="H535" s="98"/>
      <c r="I535" s="95"/>
      <c r="J535" s="95"/>
      <c r="K535" s="95"/>
      <c r="L535" s="97"/>
      <c r="M535" s="157"/>
      <c r="O535" s="86"/>
      <c r="P535" s="70" t="s">
        <v>110</v>
      </c>
      <c r="Q535" s="71">
        <f>VLOOKUP($S512,'Tischplan_16er_1.-5.'!$4:$100,26)</f>
        <v>13</v>
      </c>
      <c r="R535" s="71">
        <f>VLOOKUP($S512,'Tischplan_16er_1.-5.'!$4:$100,27)</f>
        <v>2</v>
      </c>
      <c r="S535" s="95"/>
      <c r="T535" s="95"/>
      <c r="U535" s="96"/>
      <c r="V535" s="97"/>
      <c r="W535" s="98"/>
      <c r="X535" s="95"/>
      <c r="Y535" s="95"/>
      <c r="Z535" s="95"/>
      <c r="AA535" s="97"/>
      <c r="AB535" s="157"/>
    </row>
    <row r="536" spans="1:28" ht="21.75" customHeight="1" x14ac:dyDescent="0.2">
      <c r="A536" s="167" t="s">
        <v>111</v>
      </c>
      <c r="B536" s="168">
        <f>VLOOKUP($D512,'Tischplan_16er_1.-5.'!$4:$100,28)</f>
        <v>16</v>
      </c>
      <c r="C536" s="168">
        <f>VLOOKUP($D512,'Tischplan_16er_1.-5.'!$4:$100,29)</f>
        <v>1</v>
      </c>
      <c r="D536" s="169"/>
      <c r="E536" s="169"/>
      <c r="F536" s="170"/>
      <c r="G536" s="171"/>
      <c r="H536" s="172"/>
      <c r="I536" s="169"/>
      <c r="J536" s="169"/>
      <c r="K536" s="169"/>
      <c r="L536" s="171"/>
      <c r="M536" s="157"/>
      <c r="O536" s="86"/>
      <c r="P536" s="167" t="s">
        <v>111</v>
      </c>
      <c r="Q536" s="168">
        <f>VLOOKUP($S512,'Tischplan_16er_1.-5.'!$4:$100,28)</f>
        <v>15</v>
      </c>
      <c r="R536" s="168">
        <f>VLOOKUP($S512,'Tischplan_16er_1.-5.'!$4:$100,29)</f>
        <v>1</v>
      </c>
      <c r="S536" s="169"/>
      <c r="T536" s="169"/>
      <c r="U536" s="170"/>
      <c r="V536" s="171"/>
      <c r="W536" s="172"/>
      <c r="X536" s="169"/>
      <c r="Y536" s="169"/>
      <c r="Z536" s="169"/>
      <c r="AA536" s="171"/>
      <c r="AB536" s="157"/>
    </row>
    <row r="537" spans="1:28" ht="21.75" customHeight="1" thickBot="1" x14ac:dyDescent="0.25">
      <c r="A537" s="72" t="s">
        <v>142</v>
      </c>
      <c r="B537" s="73">
        <f>VLOOKUP($D512,'Tischplan_16er_1.-5.'!$4:$100,30)</f>
        <v>13</v>
      </c>
      <c r="C537" s="73">
        <f>VLOOKUP($D512,'Tischplan_16er_1.-5.'!$4:$100,31)</f>
        <v>4</v>
      </c>
      <c r="D537" s="99"/>
      <c r="E537" s="99"/>
      <c r="F537" s="100"/>
      <c r="G537" s="101"/>
      <c r="H537" s="102"/>
      <c r="I537" s="99"/>
      <c r="J537" s="99"/>
      <c r="K537" s="99"/>
      <c r="L537" s="101"/>
      <c r="M537" s="157"/>
      <c r="O537" s="86"/>
      <c r="P537" s="72" t="s">
        <v>142</v>
      </c>
      <c r="Q537" s="73">
        <f>VLOOKUP($S512,'Tischplan_16er_1.-5.'!$4:$100,30)</f>
        <v>14</v>
      </c>
      <c r="R537" s="73">
        <f>VLOOKUP($S512,'Tischplan_16er_1.-5.'!$4:$100,31)</f>
        <v>4</v>
      </c>
      <c r="S537" s="99"/>
      <c r="T537" s="99"/>
      <c r="U537" s="100"/>
      <c r="V537" s="101"/>
      <c r="W537" s="102"/>
      <c r="X537" s="99"/>
      <c r="Y537" s="99"/>
      <c r="Z537" s="99"/>
      <c r="AA537" s="101"/>
      <c r="AB537" s="157"/>
    </row>
    <row r="538" spans="1:28" ht="21.75" customHeight="1" thickBot="1" x14ac:dyDescent="0.25">
      <c r="A538" s="103" t="s">
        <v>116</v>
      </c>
      <c r="B538" s="109"/>
      <c r="C538" s="109"/>
      <c r="D538" s="90"/>
      <c r="E538" s="90"/>
      <c r="F538" s="91"/>
      <c r="G538" s="92"/>
      <c r="H538" s="87"/>
      <c r="I538" s="90"/>
      <c r="J538" s="90"/>
      <c r="K538" s="90"/>
      <c r="L538" s="92"/>
      <c r="O538" s="86"/>
      <c r="P538" s="103" t="s">
        <v>116</v>
      </c>
      <c r="Q538" s="109"/>
      <c r="R538" s="109"/>
      <c r="S538" s="90"/>
      <c r="T538" s="90"/>
      <c r="U538" s="91"/>
      <c r="V538" s="92"/>
      <c r="W538" s="87"/>
      <c r="X538" s="90"/>
      <c r="Y538" s="90"/>
      <c r="Z538" s="90"/>
      <c r="AA538" s="92"/>
    </row>
    <row r="539" spans="1:28" ht="21.75" customHeight="1" thickBot="1" x14ac:dyDescent="0.25">
      <c r="A539" s="266" t="s">
        <v>143</v>
      </c>
      <c r="B539" s="255"/>
      <c r="C539" s="259"/>
      <c r="D539" s="90" t="s">
        <v>100</v>
      </c>
      <c r="E539" s="90"/>
      <c r="F539" s="91"/>
      <c r="G539" s="92" t="s">
        <v>100</v>
      </c>
      <c r="H539" s="87"/>
      <c r="I539" s="90"/>
      <c r="J539" s="90"/>
      <c r="K539" s="90"/>
      <c r="L539" s="92"/>
      <c r="O539" s="86"/>
      <c r="P539" s="266" t="s">
        <v>143</v>
      </c>
      <c r="Q539" s="255"/>
      <c r="R539" s="259"/>
      <c r="S539" s="90" t="s">
        <v>100</v>
      </c>
      <c r="T539" s="90"/>
      <c r="U539" s="91"/>
      <c r="V539" s="92" t="s">
        <v>100</v>
      </c>
      <c r="W539" s="87"/>
      <c r="X539" s="90"/>
      <c r="Y539" s="90"/>
      <c r="Z539" s="90"/>
      <c r="AA539" s="92"/>
    </row>
    <row r="540" spans="1:28" ht="21" customHeight="1" x14ac:dyDescent="0.2">
      <c r="M540" s="180"/>
      <c r="N540" s="180"/>
      <c r="O540" s="69"/>
      <c r="AB540" s="180"/>
    </row>
    <row r="541" spans="1:28" ht="24" customHeight="1" thickBot="1" x14ac:dyDescent="0.25">
      <c r="A541" s="81"/>
      <c r="B541" s="267" t="str">
        <f>$B$1</f>
        <v xml:space="preserve">  3-Serien Liga</v>
      </c>
      <c r="C541" s="267"/>
      <c r="D541" s="267"/>
      <c r="E541" s="267"/>
      <c r="F541" s="267"/>
      <c r="G541" s="267"/>
      <c r="H541" s="267"/>
      <c r="I541" s="267"/>
      <c r="J541" s="268">
        <f>$J$1</f>
        <v>2023</v>
      </c>
      <c r="K541" s="268"/>
      <c r="L541" s="268"/>
      <c r="M541" s="180" t="s">
        <v>126</v>
      </c>
      <c r="N541" s="180"/>
      <c r="O541" s="69">
        <v>2</v>
      </c>
      <c r="P541" s="81"/>
      <c r="Q541" s="267" t="str">
        <f>$B$1</f>
        <v xml:space="preserve">  3-Serien Liga</v>
      </c>
      <c r="R541" s="267"/>
      <c r="S541" s="267"/>
      <c r="T541" s="267"/>
      <c r="U541" s="267"/>
      <c r="V541" s="267"/>
      <c r="W541" s="267"/>
      <c r="X541" s="267"/>
      <c r="Y541" s="268">
        <f>$J$1</f>
        <v>2023</v>
      </c>
      <c r="Z541" s="268"/>
      <c r="AA541" s="268"/>
      <c r="AB541" s="180" t="s">
        <v>126</v>
      </c>
    </row>
    <row r="542" spans="1:28" ht="18" customHeight="1" thickBot="1" x14ac:dyDescent="0.3">
      <c r="A542" s="82" t="s">
        <v>90</v>
      </c>
      <c r="B542" s="83"/>
      <c r="C542" s="83"/>
      <c r="D542" s="84" t="str">
        <f>M541&amp;O541-1</f>
        <v>L1</v>
      </c>
      <c r="E542" s="84" t="s">
        <v>91</v>
      </c>
      <c r="F542" s="83"/>
      <c r="G542" s="254"/>
      <c r="H542" s="255"/>
      <c r="I542" s="255"/>
      <c r="J542" s="255"/>
      <c r="K542" s="255"/>
      <c r="L542" s="256"/>
      <c r="M542" s="166"/>
      <c r="N542" s="166"/>
      <c r="O542" s="86"/>
      <c r="P542" s="82" t="s">
        <v>90</v>
      </c>
      <c r="Q542" s="83"/>
      <c r="R542" s="83"/>
      <c r="S542" s="84" t="str">
        <f>M541&amp;O541</f>
        <v>L2</v>
      </c>
      <c r="T542" s="84" t="s">
        <v>91</v>
      </c>
      <c r="U542" s="83"/>
      <c r="V542" s="254"/>
      <c r="W542" s="254"/>
      <c r="X542" s="254"/>
      <c r="Y542" s="254"/>
      <c r="Z542" s="254"/>
      <c r="AA542" s="257"/>
      <c r="AB542" s="166"/>
    </row>
    <row r="543" spans="1:28" ht="18" customHeight="1" thickBot="1" x14ac:dyDescent="0.25">
      <c r="A543" s="87" t="s">
        <v>92</v>
      </c>
      <c r="B543" s="88" t="s">
        <v>93</v>
      </c>
      <c r="C543" s="88" t="s">
        <v>23</v>
      </c>
      <c r="D543" s="88" t="s">
        <v>94</v>
      </c>
      <c r="E543" s="88" t="s">
        <v>95</v>
      </c>
      <c r="F543" s="88" t="s">
        <v>96</v>
      </c>
      <c r="G543" s="89" t="s">
        <v>97</v>
      </c>
      <c r="H543" s="263" t="s">
        <v>98</v>
      </c>
      <c r="I543" s="264"/>
      <c r="J543" s="264"/>
      <c r="K543" s="264"/>
      <c r="L543" s="265"/>
      <c r="M543" s="162" t="s">
        <v>138</v>
      </c>
      <c r="N543" s="166"/>
      <c r="O543" s="86"/>
      <c r="P543" s="87" t="s">
        <v>92</v>
      </c>
      <c r="Q543" s="88" t="s">
        <v>93</v>
      </c>
      <c r="R543" s="88" t="s">
        <v>23</v>
      </c>
      <c r="S543" s="88" t="s">
        <v>94</v>
      </c>
      <c r="T543" s="88" t="s">
        <v>95</v>
      </c>
      <c r="U543" s="88" t="s">
        <v>96</v>
      </c>
      <c r="V543" s="89" t="s">
        <v>97</v>
      </c>
      <c r="W543" s="263" t="s">
        <v>98</v>
      </c>
      <c r="X543" s="264"/>
      <c r="Y543" s="264"/>
      <c r="Z543" s="264"/>
      <c r="AA543" s="265"/>
      <c r="AB543" s="162" t="s">
        <v>138</v>
      </c>
    </row>
    <row r="544" spans="1:28" ht="21.75" customHeight="1" x14ac:dyDescent="0.2">
      <c r="A544" s="70" t="s">
        <v>99</v>
      </c>
      <c r="B544" s="71">
        <f>VLOOKUP($D542,'Tischplan_16er_1.-5.'!$4:$100,2)</f>
        <v>7</v>
      </c>
      <c r="C544" s="71">
        <f>VLOOKUP($D542,'Tischplan_16er_1.-5.'!$4:$100,3)</f>
        <v>4</v>
      </c>
      <c r="D544" s="95" t="s">
        <v>100</v>
      </c>
      <c r="E544" s="95"/>
      <c r="F544" s="96"/>
      <c r="G544" s="97" t="s">
        <v>100</v>
      </c>
      <c r="H544" s="98"/>
      <c r="I544" s="95"/>
      <c r="J544" s="95"/>
      <c r="K544" s="95"/>
      <c r="L544" s="97"/>
      <c r="M544" s="157"/>
      <c r="O544" s="86"/>
      <c r="P544" s="70" t="s">
        <v>99</v>
      </c>
      <c r="Q544" s="71">
        <f>VLOOKUP($S542,'Tischplan_16er_1.-5.'!$4:$100,2)</f>
        <v>8</v>
      </c>
      <c r="R544" s="71">
        <f>VLOOKUP($S542,'Tischplan_16er_1.-5.'!$4:$100,3)</f>
        <v>4</v>
      </c>
      <c r="S544" s="95"/>
      <c r="T544" s="95"/>
      <c r="U544" s="96"/>
      <c r="V544" s="97"/>
      <c r="W544" s="98"/>
      <c r="X544" s="95"/>
      <c r="Y544" s="95"/>
      <c r="Z544" s="95"/>
      <c r="AA544" s="97"/>
      <c r="AB544" s="157"/>
    </row>
    <row r="545" spans="1:28" ht="21.75" customHeight="1" x14ac:dyDescent="0.2">
      <c r="A545" s="167" t="s">
        <v>101</v>
      </c>
      <c r="B545" s="168">
        <f>VLOOKUP($D542,'Tischplan_16er_1.-5.'!$4:$100,4)</f>
        <v>8</v>
      </c>
      <c r="C545" s="168">
        <f>VLOOKUP($D542,'Tischplan_16er_1.-5.'!$4:$100,5)</f>
        <v>3</v>
      </c>
      <c r="D545" s="169"/>
      <c r="E545" s="169"/>
      <c r="F545" s="170"/>
      <c r="G545" s="171"/>
      <c r="H545" s="172"/>
      <c r="I545" s="169"/>
      <c r="J545" s="169"/>
      <c r="K545" s="169"/>
      <c r="L545" s="171"/>
      <c r="M545" s="157"/>
      <c r="O545" s="86" t="s">
        <v>100</v>
      </c>
      <c r="P545" s="167" t="s">
        <v>101</v>
      </c>
      <c r="Q545" s="168">
        <f>VLOOKUP($S542,'Tischplan_16er_1.-5.'!$4:$100,4)</f>
        <v>7</v>
      </c>
      <c r="R545" s="168">
        <f>VLOOKUP($S542,'Tischplan_16er_1.-5.'!$4:$100,5)</f>
        <v>3</v>
      </c>
      <c r="S545" s="169"/>
      <c r="T545" s="169"/>
      <c r="U545" s="170"/>
      <c r="V545" s="171"/>
      <c r="W545" s="172"/>
      <c r="X545" s="169"/>
      <c r="Y545" s="169"/>
      <c r="Z545" s="169"/>
      <c r="AA545" s="171"/>
      <c r="AB545" s="157"/>
    </row>
    <row r="546" spans="1:28" ht="21.75" customHeight="1" thickBot="1" x14ac:dyDescent="0.25">
      <c r="A546" s="72" t="s">
        <v>139</v>
      </c>
      <c r="B546" s="73">
        <f>VLOOKUP($D542,'Tischplan_16er_1.-5.'!$4:$100,6)</f>
        <v>6</v>
      </c>
      <c r="C546" s="73">
        <f>VLOOKUP($D542,'Tischplan_16er_1.-5.'!$4:$100,7)</f>
        <v>2</v>
      </c>
      <c r="D546" s="99"/>
      <c r="E546" s="99"/>
      <c r="F546" s="100"/>
      <c r="G546" s="101"/>
      <c r="H546" s="102"/>
      <c r="I546" s="99"/>
      <c r="J546" s="99"/>
      <c r="K546" s="99"/>
      <c r="L546" s="101"/>
      <c r="M546" s="157"/>
      <c r="O546" s="86"/>
      <c r="P546" s="72" t="s">
        <v>139</v>
      </c>
      <c r="Q546" s="73">
        <f>VLOOKUP($S542,'Tischplan_16er_1.-5.'!$4:$100,6)</f>
        <v>5</v>
      </c>
      <c r="R546" s="73">
        <f>VLOOKUP($S542,'Tischplan_16er_1.-5.'!$4:$100,7)</f>
        <v>2</v>
      </c>
      <c r="S546" s="99"/>
      <c r="T546" s="99"/>
      <c r="U546" s="100"/>
      <c r="V546" s="101"/>
      <c r="W546" s="102"/>
      <c r="X546" s="99"/>
      <c r="Y546" s="99"/>
      <c r="Z546" s="99"/>
      <c r="AA546" s="101"/>
      <c r="AB546" s="157"/>
    </row>
    <row r="547" spans="1:28" ht="21.75" customHeight="1" thickBot="1" x14ac:dyDescent="0.25">
      <c r="A547" s="103" t="s">
        <v>106</v>
      </c>
      <c r="B547" s="109"/>
      <c r="C547" s="109"/>
      <c r="D547" s="90"/>
      <c r="E547" s="90"/>
      <c r="F547" s="91"/>
      <c r="G547" s="92" t="s">
        <v>100</v>
      </c>
      <c r="H547" s="87"/>
      <c r="I547" s="90"/>
      <c r="J547" s="90"/>
      <c r="K547" s="90"/>
      <c r="L547" s="92"/>
      <c r="O547" s="86"/>
      <c r="P547" s="103" t="s">
        <v>106</v>
      </c>
      <c r="Q547" s="109"/>
      <c r="R547" s="109"/>
      <c r="S547" s="90"/>
      <c r="T547" s="90"/>
      <c r="U547" s="91"/>
      <c r="V547" s="92"/>
      <c r="W547" s="87"/>
      <c r="X547" s="90"/>
      <c r="Y547" s="90"/>
      <c r="Z547" s="90"/>
      <c r="AA547" s="92"/>
    </row>
    <row r="548" spans="1:28" ht="8.25" customHeight="1" thickBot="1" x14ac:dyDescent="0.25">
      <c r="A548" s="164"/>
      <c r="B548" s="173"/>
      <c r="C548" s="173"/>
      <c r="D548" s="83"/>
      <c r="E548" s="83"/>
      <c r="F548" s="83"/>
      <c r="G548" s="83"/>
      <c r="H548" s="83"/>
      <c r="I548" s="83"/>
      <c r="J548" s="83"/>
      <c r="K548" s="83"/>
      <c r="L548" s="83"/>
      <c r="P548" s="164"/>
      <c r="Q548" s="174"/>
      <c r="R548" s="174"/>
      <c r="S548" s="175"/>
      <c r="T548" s="175"/>
      <c r="U548" s="175"/>
      <c r="V548" s="175"/>
      <c r="W548" s="175"/>
      <c r="X548" s="175"/>
      <c r="Y548" s="175"/>
      <c r="Z548" s="175"/>
      <c r="AA548" s="175"/>
    </row>
    <row r="549" spans="1:28" ht="18" customHeight="1" thickBot="1" x14ac:dyDescent="0.3">
      <c r="A549" s="82" t="s">
        <v>90</v>
      </c>
      <c r="B549" s="83"/>
      <c r="C549" s="83"/>
      <c r="D549" s="84" t="str">
        <f>D542</f>
        <v>L1</v>
      </c>
      <c r="E549" s="84" t="s">
        <v>91</v>
      </c>
      <c r="F549" s="83"/>
      <c r="G549" s="254"/>
      <c r="H549" s="255"/>
      <c r="I549" s="255"/>
      <c r="J549" s="255"/>
      <c r="K549" s="255"/>
      <c r="L549" s="256"/>
      <c r="M549" s="162" t="s">
        <v>138</v>
      </c>
      <c r="O549" s="86"/>
      <c r="P549" s="82" t="s">
        <v>90</v>
      </c>
      <c r="Q549" s="83"/>
      <c r="R549" s="83"/>
      <c r="S549" s="84" t="str">
        <f>S542</f>
        <v>L2</v>
      </c>
      <c r="T549" s="84" t="s">
        <v>91</v>
      </c>
      <c r="U549" s="83"/>
      <c r="V549" s="254"/>
      <c r="W549" s="254"/>
      <c r="X549" s="254"/>
      <c r="Y549" s="254"/>
      <c r="Z549" s="254"/>
      <c r="AA549" s="257"/>
      <c r="AB549" s="162" t="s">
        <v>138</v>
      </c>
    </row>
    <row r="550" spans="1:28" ht="21.75" customHeight="1" x14ac:dyDescent="0.2">
      <c r="A550" s="70" t="s">
        <v>102</v>
      </c>
      <c r="B550" s="71">
        <f>VLOOKUP($D542,'Tischplan_16er_1.-5.'!$4:$100,10)</f>
        <v>10</v>
      </c>
      <c r="C550" s="71">
        <f>VLOOKUP($D542,'Tischplan_16er_1.-5.'!$4:$100,11)</f>
        <v>3</v>
      </c>
      <c r="D550" s="95"/>
      <c r="E550" s="95"/>
      <c r="F550" s="96"/>
      <c r="G550" s="97" t="s">
        <v>100</v>
      </c>
      <c r="H550" s="98"/>
      <c r="I550" s="95"/>
      <c r="J550" s="95"/>
      <c r="K550" s="95"/>
      <c r="L550" s="97"/>
      <c r="M550" s="157"/>
      <c r="N550" s="176"/>
      <c r="O550" s="94"/>
      <c r="P550" s="70" t="s">
        <v>102</v>
      </c>
      <c r="Q550" s="71">
        <f>VLOOKUP($S542,'Tischplan_16er_1.-5.'!$4:$100,10)</f>
        <v>9</v>
      </c>
      <c r="R550" s="71">
        <f>VLOOKUP($S542,'Tischplan_16er_1.-5.'!$4:$100,11)</f>
        <v>3</v>
      </c>
      <c r="S550" s="95"/>
      <c r="T550" s="95"/>
      <c r="U550" s="96"/>
      <c r="V550" s="97"/>
      <c r="W550" s="98"/>
      <c r="X550" s="95"/>
      <c r="Y550" s="95"/>
      <c r="Z550" s="95"/>
      <c r="AA550" s="97"/>
      <c r="AB550" s="157"/>
    </row>
    <row r="551" spans="1:28" ht="21.75" customHeight="1" x14ac:dyDescent="0.2">
      <c r="A551" s="167" t="s">
        <v>103</v>
      </c>
      <c r="B551" s="168">
        <f>VLOOKUP($D542,'Tischplan_16er_1.-5.'!$4:$100,12)</f>
        <v>11</v>
      </c>
      <c r="C551" s="168">
        <f>VLOOKUP($D542,'Tischplan_16er_1.-5.'!$4:$100,13)</f>
        <v>4</v>
      </c>
      <c r="D551" s="169"/>
      <c r="E551" s="169"/>
      <c r="F551" s="170"/>
      <c r="G551" s="171"/>
      <c r="H551" s="172"/>
      <c r="I551" s="169"/>
      <c r="J551" s="169"/>
      <c r="K551" s="169"/>
      <c r="L551" s="171"/>
      <c r="M551" s="157"/>
      <c r="N551" s="176"/>
      <c r="O551" s="94"/>
      <c r="P551" s="167" t="s">
        <v>103</v>
      </c>
      <c r="Q551" s="168">
        <f>VLOOKUP($S542,'Tischplan_16er_1.-5.'!$4:$100,12)</f>
        <v>12</v>
      </c>
      <c r="R551" s="168">
        <f>VLOOKUP($S542,'Tischplan_16er_1.-5.'!$4:$100,13)</f>
        <v>4</v>
      </c>
      <c r="S551" s="169"/>
      <c r="T551" s="169"/>
      <c r="U551" s="170"/>
      <c r="V551" s="171"/>
      <c r="W551" s="172"/>
      <c r="X551" s="169"/>
      <c r="Y551" s="169"/>
      <c r="Z551" s="169"/>
      <c r="AA551" s="171"/>
      <c r="AB551" s="157"/>
    </row>
    <row r="552" spans="1:28" ht="21.75" customHeight="1" thickBot="1" x14ac:dyDescent="0.25">
      <c r="A552" s="72" t="s">
        <v>140</v>
      </c>
      <c r="B552" s="73">
        <f>VLOOKUP($D542,'Tischplan_16er_1.-5.'!$4:$100,14)</f>
        <v>12</v>
      </c>
      <c r="C552" s="73">
        <f>VLOOKUP($D542,'Tischplan_16er_1.-5.'!$4:$100,15)</f>
        <v>1</v>
      </c>
      <c r="D552" s="99"/>
      <c r="E552" s="99"/>
      <c r="F552" s="100"/>
      <c r="G552" s="101"/>
      <c r="H552" s="102"/>
      <c r="I552" s="99"/>
      <c r="J552" s="99"/>
      <c r="K552" s="99"/>
      <c r="L552" s="101"/>
      <c r="M552" s="157"/>
      <c r="N552" s="176"/>
      <c r="O552" s="94"/>
      <c r="P552" s="72" t="s">
        <v>140</v>
      </c>
      <c r="Q552" s="73">
        <f>VLOOKUP($S542,'Tischplan_16er_1.-5.'!$4:$100,14)</f>
        <v>11</v>
      </c>
      <c r="R552" s="73">
        <f>VLOOKUP($S542,'Tischplan_16er_1.-5.'!$4:$100,15)</f>
        <v>1</v>
      </c>
      <c r="S552" s="99"/>
      <c r="T552" s="99"/>
      <c r="U552" s="100"/>
      <c r="V552" s="101"/>
      <c r="W552" s="102"/>
      <c r="X552" s="99"/>
      <c r="Y552" s="99"/>
      <c r="Z552" s="99"/>
      <c r="AA552" s="101"/>
      <c r="AB552" s="157"/>
    </row>
    <row r="553" spans="1:28" ht="21.75" customHeight="1" thickBot="1" x14ac:dyDescent="0.25">
      <c r="A553" s="103" t="s">
        <v>107</v>
      </c>
      <c r="B553" s="109"/>
      <c r="C553" s="109"/>
      <c r="D553" s="90"/>
      <c r="E553" s="90"/>
      <c r="F553" s="91"/>
      <c r="G553" s="92"/>
      <c r="H553" s="87"/>
      <c r="I553" s="90"/>
      <c r="J553" s="90"/>
      <c r="K553" s="90"/>
      <c r="L553" s="92"/>
      <c r="O553" s="86"/>
      <c r="P553" s="103" t="s">
        <v>107</v>
      </c>
      <c r="Q553" s="109"/>
      <c r="R553" s="109"/>
      <c r="S553" s="90"/>
      <c r="T553" s="90"/>
      <c r="U553" s="91"/>
      <c r="V553" s="92"/>
      <c r="W553" s="87"/>
      <c r="X553" s="90"/>
      <c r="Y553" s="90"/>
      <c r="Z553" s="90"/>
      <c r="AA553" s="92"/>
    </row>
    <row r="554" spans="1:28" ht="21.75" customHeight="1" thickBot="1" x14ac:dyDescent="0.25">
      <c r="A554" s="266" t="s">
        <v>108</v>
      </c>
      <c r="B554" s="255"/>
      <c r="C554" s="259"/>
      <c r="D554" s="90" t="s">
        <v>100</v>
      </c>
      <c r="E554" s="90"/>
      <c r="F554" s="91"/>
      <c r="G554" s="92" t="s">
        <v>100</v>
      </c>
      <c r="H554" s="87"/>
      <c r="I554" s="90"/>
      <c r="J554" s="90"/>
      <c r="K554" s="90"/>
      <c r="L554" s="92"/>
      <c r="O554" s="86"/>
      <c r="P554" s="266" t="s">
        <v>108</v>
      </c>
      <c r="Q554" s="255"/>
      <c r="R554" s="259"/>
      <c r="S554" s="90" t="s">
        <v>100</v>
      </c>
      <c r="T554" s="90"/>
      <c r="U554" s="91"/>
      <c r="V554" s="92" t="s">
        <v>100</v>
      </c>
      <c r="W554" s="87"/>
      <c r="X554" s="90"/>
      <c r="Y554" s="90"/>
      <c r="Z554" s="90"/>
      <c r="AA554" s="92"/>
    </row>
    <row r="555" spans="1:28" ht="8.25" customHeight="1" x14ac:dyDescent="0.2">
      <c r="A555" s="74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O555" s="76"/>
      <c r="P555" s="74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</row>
    <row r="556" spans="1:28" ht="8.25" customHeight="1" thickBot="1" x14ac:dyDescent="0.25">
      <c r="A556" s="177"/>
      <c r="B556" s="178"/>
      <c r="C556" s="178"/>
      <c r="D556" s="178"/>
      <c r="E556" s="178"/>
      <c r="F556" s="178"/>
      <c r="G556" s="178"/>
      <c r="H556" s="178"/>
      <c r="I556" s="178"/>
      <c r="J556" s="178"/>
      <c r="K556" s="178"/>
      <c r="L556" s="178"/>
      <c r="O556" s="79"/>
      <c r="P556" s="177"/>
      <c r="Q556" s="178"/>
      <c r="R556" s="178"/>
      <c r="S556" s="178"/>
      <c r="T556" s="178"/>
      <c r="U556" s="178"/>
      <c r="V556" s="178"/>
      <c r="W556" s="178"/>
      <c r="X556" s="178"/>
      <c r="Y556" s="178"/>
      <c r="Z556" s="178"/>
      <c r="AA556" s="178"/>
    </row>
    <row r="557" spans="1:28" ht="18" customHeight="1" thickBot="1" x14ac:dyDescent="0.3">
      <c r="A557" s="82" t="s">
        <v>90</v>
      </c>
      <c r="B557" s="83"/>
      <c r="C557" s="83"/>
      <c r="D557" s="84" t="str">
        <f>D542</f>
        <v>L1</v>
      </c>
      <c r="E557" s="84" t="s">
        <v>91</v>
      </c>
      <c r="F557" s="83"/>
      <c r="G557" s="254"/>
      <c r="H557" s="255"/>
      <c r="I557" s="255"/>
      <c r="J557" s="255"/>
      <c r="K557" s="255"/>
      <c r="L557" s="256"/>
      <c r="M557" s="162" t="s">
        <v>138</v>
      </c>
      <c r="O557" s="86"/>
      <c r="P557" s="82" t="s">
        <v>90</v>
      </c>
      <c r="Q557" s="83"/>
      <c r="R557" s="83"/>
      <c r="S557" s="84" t="str">
        <f>S542</f>
        <v>L2</v>
      </c>
      <c r="T557" s="84" t="s">
        <v>91</v>
      </c>
      <c r="U557" s="83"/>
      <c r="V557" s="254"/>
      <c r="W557" s="254"/>
      <c r="X557" s="254"/>
      <c r="Y557" s="254"/>
      <c r="Z557" s="254"/>
      <c r="AA557" s="257"/>
      <c r="AB557" s="162" t="s">
        <v>138</v>
      </c>
    </row>
    <row r="558" spans="1:28" ht="21.75" customHeight="1" x14ac:dyDescent="0.2">
      <c r="A558" s="70" t="s">
        <v>104</v>
      </c>
      <c r="B558" s="71">
        <f>VLOOKUP($D542,'Tischplan_16er_1.-5.'!$4:$100,18)</f>
        <v>5</v>
      </c>
      <c r="C558" s="71">
        <f>VLOOKUP($D542,'Tischplan_16er_1.-5.'!$4:$100,19)</f>
        <v>1</v>
      </c>
      <c r="D558" s="95"/>
      <c r="E558" s="95"/>
      <c r="F558" s="96"/>
      <c r="G558" s="97"/>
      <c r="H558" s="98"/>
      <c r="I558" s="95"/>
      <c r="J558" s="95"/>
      <c r="K558" s="95"/>
      <c r="L558" s="97"/>
      <c r="M558" s="157"/>
      <c r="O558" s="86"/>
      <c r="P558" s="70" t="s">
        <v>104</v>
      </c>
      <c r="Q558" s="71">
        <f>VLOOKUP($S542,'Tischplan_16er_1.-5.'!$4:$100,18)</f>
        <v>6</v>
      </c>
      <c r="R558" s="71">
        <f>VLOOKUP($S542,'Tischplan_16er_1.-5.'!$4:$100,19)</f>
        <v>1</v>
      </c>
      <c r="S558" s="95"/>
      <c r="T558" s="95"/>
      <c r="U558" s="96"/>
      <c r="V558" s="97"/>
      <c r="W558" s="98"/>
      <c r="X558" s="95"/>
      <c r="Y558" s="95"/>
      <c r="Z558" s="95"/>
      <c r="AA558" s="97"/>
      <c r="AB558" s="157"/>
    </row>
    <row r="559" spans="1:28" ht="21.75" customHeight="1" x14ac:dyDescent="0.2">
      <c r="A559" s="167" t="s">
        <v>105</v>
      </c>
      <c r="B559" s="168">
        <f>VLOOKUP($D542,'Tischplan_16er_1.-5.'!$4:$100,20)</f>
        <v>5</v>
      </c>
      <c r="C559" s="168">
        <f>VLOOKUP($D542,'Tischplan_16er_1.-5.'!$4:$100,21)</f>
        <v>2</v>
      </c>
      <c r="D559" s="169"/>
      <c r="E559" s="169"/>
      <c r="F559" s="170"/>
      <c r="G559" s="171"/>
      <c r="H559" s="172"/>
      <c r="I559" s="169"/>
      <c r="J559" s="169"/>
      <c r="K559" s="169"/>
      <c r="L559" s="171"/>
      <c r="M559" s="157"/>
      <c r="O559" s="86"/>
      <c r="P559" s="167" t="s">
        <v>105</v>
      </c>
      <c r="Q559" s="168">
        <f>VLOOKUP($S542,'Tischplan_16er_1.-5.'!$4:$100,20)</f>
        <v>6</v>
      </c>
      <c r="R559" s="168">
        <f>VLOOKUP($S542,'Tischplan_16er_1.-5.'!$4:$100,21)</f>
        <v>2</v>
      </c>
      <c r="S559" s="169"/>
      <c r="T559" s="169"/>
      <c r="U559" s="170"/>
      <c r="V559" s="171"/>
      <c r="W559" s="172"/>
      <c r="X559" s="169"/>
      <c r="Y559" s="169"/>
      <c r="Z559" s="169"/>
      <c r="AA559" s="171"/>
      <c r="AB559" s="157"/>
    </row>
    <row r="560" spans="1:28" ht="21.75" customHeight="1" thickBot="1" x14ac:dyDescent="0.25">
      <c r="A560" s="72" t="s">
        <v>141</v>
      </c>
      <c r="B560" s="73">
        <f>VLOOKUP($D542,'Tischplan_16er_1.-5.'!$4:$100,22)</f>
        <v>5</v>
      </c>
      <c r="C560" s="73">
        <f>VLOOKUP($D542,'Tischplan_16er_1.-5.'!$4:$100,23)</f>
        <v>3</v>
      </c>
      <c r="D560" s="99"/>
      <c r="E560" s="99"/>
      <c r="F560" s="100"/>
      <c r="G560" s="101"/>
      <c r="H560" s="102"/>
      <c r="I560" s="99"/>
      <c r="J560" s="99"/>
      <c r="K560" s="99"/>
      <c r="L560" s="101"/>
      <c r="M560" s="157"/>
      <c r="O560" s="86"/>
      <c r="P560" s="72" t="s">
        <v>141</v>
      </c>
      <c r="Q560" s="73">
        <f>VLOOKUP($S542,'Tischplan_16er_1.-5.'!$4:$100,22)</f>
        <v>6</v>
      </c>
      <c r="R560" s="73">
        <f>VLOOKUP($S542,'Tischplan_16er_1.-5.'!$4:$100,23)</f>
        <v>3</v>
      </c>
      <c r="S560" s="99"/>
      <c r="T560" s="99"/>
      <c r="U560" s="100"/>
      <c r="V560" s="101"/>
      <c r="W560" s="102"/>
      <c r="X560" s="99"/>
      <c r="Y560" s="99"/>
      <c r="Z560" s="99"/>
      <c r="AA560" s="101"/>
      <c r="AB560" s="157"/>
    </row>
    <row r="561" spans="1:28" ht="21.75" customHeight="1" thickBot="1" x14ac:dyDescent="0.25">
      <c r="A561" s="103" t="s">
        <v>109</v>
      </c>
      <c r="B561" s="109"/>
      <c r="C561" s="109"/>
      <c r="D561" s="90"/>
      <c r="E561" s="90"/>
      <c r="F561" s="91"/>
      <c r="G561" s="92"/>
      <c r="H561" s="87"/>
      <c r="I561" s="90"/>
      <c r="J561" s="90"/>
      <c r="K561" s="90"/>
      <c r="L561" s="92"/>
      <c r="O561" s="86"/>
      <c r="P561" s="103" t="s">
        <v>109</v>
      </c>
      <c r="Q561" s="109"/>
      <c r="R561" s="109"/>
      <c r="S561" s="90"/>
      <c r="T561" s="90"/>
      <c r="U561" s="91"/>
      <c r="V561" s="92"/>
      <c r="W561" s="87"/>
      <c r="X561" s="90"/>
      <c r="Y561" s="90"/>
      <c r="Z561" s="90"/>
      <c r="AA561" s="92"/>
    </row>
    <row r="562" spans="1:28" ht="21.75" customHeight="1" thickBot="1" x14ac:dyDescent="0.25">
      <c r="A562" s="266" t="s">
        <v>115</v>
      </c>
      <c r="B562" s="255"/>
      <c r="C562" s="259"/>
      <c r="D562" s="90" t="s">
        <v>100</v>
      </c>
      <c r="E562" s="90"/>
      <c r="F562" s="91"/>
      <c r="G562" s="92" t="s">
        <v>100</v>
      </c>
      <c r="H562" s="87"/>
      <c r="I562" s="90"/>
      <c r="J562" s="90"/>
      <c r="K562" s="90"/>
      <c r="L562" s="92"/>
      <c r="O562" s="86"/>
      <c r="P562" s="266" t="s">
        <v>115</v>
      </c>
      <c r="Q562" s="255"/>
      <c r="R562" s="259"/>
      <c r="S562" s="90" t="s">
        <v>100</v>
      </c>
      <c r="T562" s="90"/>
      <c r="U562" s="91"/>
      <c r="V562" s="92" t="s">
        <v>100</v>
      </c>
      <c r="W562" s="87"/>
      <c r="X562" s="90"/>
      <c r="Y562" s="90"/>
      <c r="Z562" s="90"/>
      <c r="AA562" s="92"/>
    </row>
    <row r="563" spans="1:28" ht="8.25" customHeight="1" thickBot="1" x14ac:dyDescent="0.25">
      <c r="A563" s="164"/>
      <c r="B563" s="173"/>
      <c r="C563" s="173"/>
      <c r="D563" s="83"/>
      <c r="E563" s="83"/>
      <c r="F563" s="83"/>
      <c r="G563" s="83"/>
      <c r="H563" s="83"/>
      <c r="I563" s="83"/>
      <c r="J563" s="83"/>
      <c r="K563" s="83"/>
      <c r="L563" s="83"/>
      <c r="P563" s="164"/>
      <c r="Q563" s="174"/>
      <c r="R563" s="174"/>
      <c r="S563" s="175"/>
      <c r="T563" s="175"/>
      <c r="U563" s="175"/>
      <c r="V563" s="175"/>
      <c r="W563" s="175"/>
      <c r="X563" s="175"/>
      <c r="Y563" s="175"/>
      <c r="Z563" s="175"/>
      <c r="AA563" s="175"/>
    </row>
    <row r="564" spans="1:28" ht="18" customHeight="1" thickBot="1" x14ac:dyDescent="0.3">
      <c r="A564" s="82" t="s">
        <v>90</v>
      </c>
      <c r="B564" s="83"/>
      <c r="C564" s="83"/>
      <c r="D564" s="84" t="str">
        <f>D542</f>
        <v>L1</v>
      </c>
      <c r="E564" s="84" t="s">
        <v>91</v>
      </c>
      <c r="F564" s="83"/>
      <c r="G564" s="254"/>
      <c r="H564" s="255"/>
      <c r="I564" s="255"/>
      <c r="J564" s="255"/>
      <c r="K564" s="255"/>
      <c r="L564" s="256"/>
      <c r="M564" s="162" t="s">
        <v>138</v>
      </c>
      <c r="N564" s="166"/>
      <c r="O564" s="86"/>
      <c r="P564" s="82" t="s">
        <v>90</v>
      </c>
      <c r="Q564" s="83"/>
      <c r="R564" s="83"/>
      <c r="S564" s="84" t="str">
        <f>S542</f>
        <v>L2</v>
      </c>
      <c r="T564" s="84" t="s">
        <v>91</v>
      </c>
      <c r="U564" s="83"/>
      <c r="V564" s="254"/>
      <c r="W564" s="254"/>
      <c r="X564" s="254"/>
      <c r="Y564" s="254"/>
      <c r="Z564" s="254"/>
      <c r="AA564" s="257"/>
      <c r="AB564" s="162" t="s">
        <v>138</v>
      </c>
    </row>
    <row r="565" spans="1:28" ht="21.75" customHeight="1" x14ac:dyDescent="0.2">
      <c r="A565" s="70" t="s">
        <v>110</v>
      </c>
      <c r="B565" s="71">
        <f>VLOOKUP($D542,'Tischplan_16er_1.-5.'!$4:$100,26)</f>
        <v>12</v>
      </c>
      <c r="C565" s="71">
        <f>VLOOKUP($D542,'Tischplan_16er_1.-5.'!$4:$100,27)</f>
        <v>2</v>
      </c>
      <c r="D565" s="95"/>
      <c r="E565" s="95"/>
      <c r="F565" s="96"/>
      <c r="G565" s="97"/>
      <c r="H565" s="98"/>
      <c r="I565" s="95"/>
      <c r="J565" s="95"/>
      <c r="K565" s="95"/>
      <c r="L565" s="97"/>
      <c r="M565" s="157"/>
      <c r="O565" s="86"/>
      <c r="P565" s="70" t="s">
        <v>110</v>
      </c>
      <c r="Q565" s="71">
        <f>VLOOKUP($S542,'Tischplan_16er_1.-5.'!$4:$100,26)</f>
        <v>11</v>
      </c>
      <c r="R565" s="71">
        <f>VLOOKUP($S542,'Tischplan_16er_1.-5.'!$4:$100,27)</f>
        <v>2</v>
      </c>
      <c r="S565" s="95"/>
      <c r="T565" s="95"/>
      <c r="U565" s="96"/>
      <c r="V565" s="97"/>
      <c r="W565" s="98"/>
      <c r="X565" s="95"/>
      <c r="Y565" s="95"/>
      <c r="Z565" s="95"/>
      <c r="AA565" s="97"/>
      <c r="AB565" s="157"/>
    </row>
    <row r="566" spans="1:28" ht="21.75" customHeight="1" x14ac:dyDescent="0.2">
      <c r="A566" s="167" t="s">
        <v>111</v>
      </c>
      <c r="B566" s="168">
        <f>VLOOKUP($D542,'Tischplan_16er_1.-5.'!$4:$100,28)</f>
        <v>10</v>
      </c>
      <c r="C566" s="168">
        <f>VLOOKUP($D542,'Tischplan_16er_1.-5.'!$4:$100,29)</f>
        <v>1</v>
      </c>
      <c r="D566" s="169"/>
      <c r="E566" s="169"/>
      <c r="F566" s="170"/>
      <c r="G566" s="171"/>
      <c r="H566" s="172"/>
      <c r="I566" s="169"/>
      <c r="J566" s="169"/>
      <c r="K566" s="169"/>
      <c r="L566" s="171"/>
      <c r="M566" s="157"/>
      <c r="O566" s="86"/>
      <c r="P566" s="167" t="s">
        <v>111</v>
      </c>
      <c r="Q566" s="168">
        <f>VLOOKUP($S542,'Tischplan_16er_1.-5.'!$4:$100,28)</f>
        <v>9</v>
      </c>
      <c r="R566" s="168">
        <f>VLOOKUP($S542,'Tischplan_16er_1.-5.'!$4:$100,29)</f>
        <v>1</v>
      </c>
      <c r="S566" s="169"/>
      <c r="T566" s="169"/>
      <c r="U566" s="170"/>
      <c r="V566" s="171"/>
      <c r="W566" s="172"/>
      <c r="X566" s="169"/>
      <c r="Y566" s="169"/>
      <c r="Z566" s="169"/>
      <c r="AA566" s="171"/>
      <c r="AB566" s="157"/>
    </row>
    <row r="567" spans="1:28" ht="21.75" customHeight="1" thickBot="1" x14ac:dyDescent="0.25">
      <c r="A567" s="72" t="s">
        <v>142</v>
      </c>
      <c r="B567" s="73">
        <f>VLOOKUP($D542,'Tischplan_16er_1.-5.'!$4:$100,30)</f>
        <v>11</v>
      </c>
      <c r="C567" s="73">
        <f>VLOOKUP($D542,'Tischplan_16er_1.-5.'!$4:$100,31)</f>
        <v>4</v>
      </c>
      <c r="D567" s="99"/>
      <c r="E567" s="99"/>
      <c r="F567" s="100"/>
      <c r="G567" s="101"/>
      <c r="H567" s="102"/>
      <c r="I567" s="99"/>
      <c r="J567" s="99"/>
      <c r="K567" s="99"/>
      <c r="L567" s="101"/>
      <c r="M567" s="157"/>
      <c r="O567" s="86"/>
      <c r="P567" s="72" t="s">
        <v>142</v>
      </c>
      <c r="Q567" s="73">
        <f>VLOOKUP($S542,'Tischplan_16er_1.-5.'!$4:$100,30)</f>
        <v>12</v>
      </c>
      <c r="R567" s="73">
        <f>VLOOKUP($S542,'Tischplan_16er_1.-5.'!$4:$100,31)</f>
        <v>4</v>
      </c>
      <c r="S567" s="99"/>
      <c r="T567" s="99"/>
      <c r="U567" s="100"/>
      <c r="V567" s="101"/>
      <c r="W567" s="102"/>
      <c r="X567" s="99"/>
      <c r="Y567" s="99"/>
      <c r="Z567" s="99"/>
      <c r="AA567" s="101"/>
      <c r="AB567" s="157"/>
    </row>
    <row r="568" spans="1:28" ht="21.75" customHeight="1" thickBot="1" x14ac:dyDescent="0.25">
      <c r="A568" s="103" t="s">
        <v>116</v>
      </c>
      <c r="B568" s="109"/>
      <c r="C568" s="109"/>
      <c r="D568" s="90"/>
      <c r="E568" s="90"/>
      <c r="F568" s="91"/>
      <c r="G568" s="92"/>
      <c r="H568" s="87"/>
      <c r="I568" s="90"/>
      <c r="J568" s="90"/>
      <c r="K568" s="90"/>
      <c r="L568" s="92"/>
      <c r="O568" s="86"/>
      <c r="P568" s="103" t="s">
        <v>116</v>
      </c>
      <c r="Q568" s="109"/>
      <c r="R568" s="109"/>
      <c r="S568" s="90"/>
      <c r="T568" s="90"/>
      <c r="U568" s="91"/>
      <c r="V568" s="92"/>
      <c r="W568" s="87"/>
      <c r="X568" s="90"/>
      <c r="Y568" s="90"/>
      <c r="Z568" s="90"/>
      <c r="AA568" s="92"/>
    </row>
    <row r="569" spans="1:28" ht="21.75" customHeight="1" thickBot="1" x14ac:dyDescent="0.25">
      <c r="A569" s="266" t="s">
        <v>143</v>
      </c>
      <c r="B569" s="255"/>
      <c r="C569" s="259"/>
      <c r="D569" s="90" t="s">
        <v>100</v>
      </c>
      <c r="E569" s="90"/>
      <c r="F569" s="91"/>
      <c r="G569" s="92" t="s">
        <v>100</v>
      </c>
      <c r="H569" s="87"/>
      <c r="I569" s="90"/>
      <c r="J569" s="90"/>
      <c r="K569" s="90"/>
      <c r="L569" s="92"/>
      <c r="O569" s="86"/>
      <c r="P569" s="266" t="s">
        <v>143</v>
      </c>
      <c r="Q569" s="255"/>
      <c r="R569" s="259"/>
      <c r="S569" s="90" t="s">
        <v>100</v>
      </c>
      <c r="T569" s="90"/>
      <c r="U569" s="91"/>
      <c r="V569" s="92" t="s">
        <v>100</v>
      </c>
      <c r="W569" s="87"/>
      <c r="X569" s="90"/>
      <c r="Y569" s="90"/>
      <c r="Z569" s="90"/>
      <c r="AA569" s="92"/>
    </row>
    <row r="570" spans="1:28" ht="21" customHeight="1" x14ac:dyDescent="0.2">
      <c r="M570" s="180"/>
      <c r="N570" s="180"/>
      <c r="O570" s="69"/>
      <c r="AB570" s="180"/>
    </row>
    <row r="571" spans="1:28" ht="24" customHeight="1" thickBot="1" x14ac:dyDescent="0.25">
      <c r="A571" s="81"/>
      <c r="B571" s="267" t="str">
        <f>$B$1</f>
        <v xml:space="preserve">  3-Serien Liga</v>
      </c>
      <c r="C571" s="267"/>
      <c r="D571" s="267"/>
      <c r="E571" s="267"/>
      <c r="F571" s="267"/>
      <c r="G571" s="267"/>
      <c r="H571" s="267"/>
      <c r="I571" s="267"/>
      <c r="J571" s="268">
        <f>$J$1</f>
        <v>2023</v>
      </c>
      <c r="K571" s="268"/>
      <c r="L571" s="268"/>
      <c r="M571" s="180" t="str">
        <f>M541</f>
        <v>L</v>
      </c>
      <c r="N571" s="180"/>
      <c r="O571" s="69">
        <f>O541+2</f>
        <v>4</v>
      </c>
      <c r="P571" s="81"/>
      <c r="Q571" s="267" t="str">
        <f>$B$1</f>
        <v xml:space="preserve">  3-Serien Liga</v>
      </c>
      <c r="R571" s="267"/>
      <c r="S571" s="267"/>
      <c r="T571" s="267"/>
      <c r="U571" s="267"/>
      <c r="V571" s="267"/>
      <c r="W571" s="267"/>
      <c r="X571" s="267"/>
      <c r="Y571" s="268">
        <f>$J$1</f>
        <v>2023</v>
      </c>
      <c r="Z571" s="268"/>
      <c r="AA571" s="268"/>
      <c r="AB571" s="180" t="str">
        <f>AB541</f>
        <v>L</v>
      </c>
    </row>
    <row r="572" spans="1:28" ht="18" customHeight="1" thickBot="1" x14ac:dyDescent="0.3">
      <c r="A572" s="82" t="s">
        <v>90</v>
      </c>
      <c r="B572" s="83"/>
      <c r="C572" s="83"/>
      <c r="D572" s="84" t="str">
        <f>M571&amp;O571-1</f>
        <v>L3</v>
      </c>
      <c r="E572" s="84" t="s">
        <v>91</v>
      </c>
      <c r="F572" s="83"/>
      <c r="G572" s="254"/>
      <c r="H572" s="255"/>
      <c r="I572" s="255"/>
      <c r="J572" s="255"/>
      <c r="K572" s="255"/>
      <c r="L572" s="256"/>
      <c r="M572" s="166"/>
      <c r="N572" s="166"/>
      <c r="O572" s="86"/>
      <c r="P572" s="82" t="s">
        <v>90</v>
      </c>
      <c r="Q572" s="83"/>
      <c r="R572" s="83"/>
      <c r="S572" s="84" t="str">
        <f>M571&amp;O571</f>
        <v>L4</v>
      </c>
      <c r="T572" s="84" t="s">
        <v>91</v>
      </c>
      <c r="U572" s="83"/>
      <c r="V572" s="254"/>
      <c r="W572" s="254"/>
      <c r="X572" s="254"/>
      <c r="Y572" s="254"/>
      <c r="Z572" s="254"/>
      <c r="AA572" s="257"/>
      <c r="AB572" s="166"/>
    </row>
    <row r="573" spans="1:28" ht="18" customHeight="1" thickBot="1" x14ac:dyDescent="0.25">
      <c r="A573" s="87" t="s">
        <v>92</v>
      </c>
      <c r="B573" s="88" t="s">
        <v>93</v>
      </c>
      <c r="C573" s="88" t="s">
        <v>23</v>
      </c>
      <c r="D573" s="88" t="s">
        <v>94</v>
      </c>
      <c r="E573" s="88" t="s">
        <v>95</v>
      </c>
      <c r="F573" s="88" t="s">
        <v>96</v>
      </c>
      <c r="G573" s="89" t="s">
        <v>97</v>
      </c>
      <c r="H573" s="263" t="s">
        <v>98</v>
      </c>
      <c r="I573" s="264"/>
      <c r="J573" s="264"/>
      <c r="K573" s="264"/>
      <c r="L573" s="265"/>
      <c r="M573" s="162" t="s">
        <v>138</v>
      </c>
      <c r="N573" s="166"/>
      <c r="O573" s="86"/>
      <c r="P573" s="87" t="s">
        <v>92</v>
      </c>
      <c r="Q573" s="88" t="s">
        <v>93</v>
      </c>
      <c r="R573" s="88" t="s">
        <v>23</v>
      </c>
      <c r="S573" s="88" t="s">
        <v>94</v>
      </c>
      <c r="T573" s="88" t="s">
        <v>95</v>
      </c>
      <c r="U573" s="88" t="s">
        <v>96</v>
      </c>
      <c r="V573" s="89" t="s">
        <v>97</v>
      </c>
      <c r="W573" s="263" t="s">
        <v>98</v>
      </c>
      <c r="X573" s="264"/>
      <c r="Y573" s="264"/>
      <c r="Z573" s="264"/>
      <c r="AA573" s="265"/>
      <c r="AB573" s="162" t="s">
        <v>138</v>
      </c>
    </row>
    <row r="574" spans="1:28" ht="21.75" customHeight="1" x14ac:dyDescent="0.2">
      <c r="A574" s="70" t="s">
        <v>99</v>
      </c>
      <c r="B574" s="71">
        <f>VLOOKUP($D572,'Tischplan_16er_1.-5.'!$4:$100,2)</f>
        <v>5</v>
      </c>
      <c r="C574" s="71">
        <f>VLOOKUP($D572,'Tischplan_16er_1.-5.'!$4:$100,3)</f>
        <v>4</v>
      </c>
      <c r="D574" s="95" t="s">
        <v>100</v>
      </c>
      <c r="E574" s="95"/>
      <c r="F574" s="96"/>
      <c r="G574" s="97" t="s">
        <v>100</v>
      </c>
      <c r="H574" s="98"/>
      <c r="I574" s="95"/>
      <c r="J574" s="95"/>
      <c r="K574" s="95"/>
      <c r="L574" s="97"/>
      <c r="M574" s="157"/>
      <c r="O574" s="86"/>
      <c r="P574" s="70" t="s">
        <v>99</v>
      </c>
      <c r="Q574" s="71">
        <f>VLOOKUP($S572,'Tischplan_16er_1.-5.'!$4:$100,2)</f>
        <v>6</v>
      </c>
      <c r="R574" s="71">
        <f>VLOOKUP($S572,'Tischplan_16er_1.-5.'!$4:$100,3)</f>
        <v>4</v>
      </c>
      <c r="S574" s="95"/>
      <c r="T574" s="95"/>
      <c r="U574" s="96"/>
      <c r="V574" s="97"/>
      <c r="W574" s="98"/>
      <c r="X574" s="95"/>
      <c r="Y574" s="95"/>
      <c r="Z574" s="95"/>
      <c r="AA574" s="97"/>
      <c r="AB574" s="157"/>
    </row>
    <row r="575" spans="1:28" ht="21.75" customHeight="1" x14ac:dyDescent="0.2">
      <c r="A575" s="167" t="s">
        <v>101</v>
      </c>
      <c r="B575" s="168">
        <f>VLOOKUP($D572,'Tischplan_16er_1.-5.'!$4:$100,4)</f>
        <v>6</v>
      </c>
      <c r="C575" s="168">
        <f>VLOOKUP($D572,'Tischplan_16er_1.-5.'!$4:$100,5)</f>
        <v>3</v>
      </c>
      <c r="D575" s="169"/>
      <c r="E575" s="169"/>
      <c r="F575" s="170"/>
      <c r="G575" s="171"/>
      <c r="H575" s="172"/>
      <c r="I575" s="169"/>
      <c r="J575" s="169"/>
      <c r="K575" s="169"/>
      <c r="L575" s="171"/>
      <c r="M575" s="157"/>
      <c r="O575" s="86" t="s">
        <v>100</v>
      </c>
      <c r="P575" s="167" t="s">
        <v>101</v>
      </c>
      <c r="Q575" s="168">
        <f>VLOOKUP($S572,'Tischplan_16er_1.-5.'!$4:$100,4)</f>
        <v>5</v>
      </c>
      <c r="R575" s="168">
        <f>VLOOKUP($S572,'Tischplan_16er_1.-5.'!$4:$100,5)</f>
        <v>3</v>
      </c>
      <c r="S575" s="169"/>
      <c r="T575" s="169"/>
      <c r="U575" s="170"/>
      <c r="V575" s="171"/>
      <c r="W575" s="172"/>
      <c r="X575" s="169"/>
      <c r="Y575" s="169"/>
      <c r="Z575" s="169"/>
      <c r="AA575" s="171"/>
      <c r="AB575" s="157"/>
    </row>
    <row r="576" spans="1:28" ht="21.75" customHeight="1" thickBot="1" x14ac:dyDescent="0.25">
      <c r="A576" s="72" t="s">
        <v>139</v>
      </c>
      <c r="B576" s="73">
        <f>VLOOKUP($D572,'Tischplan_16er_1.-5.'!$4:$100,6)</f>
        <v>8</v>
      </c>
      <c r="C576" s="73">
        <f>VLOOKUP($D572,'Tischplan_16er_1.-5.'!$4:$100,7)</f>
        <v>2</v>
      </c>
      <c r="D576" s="99"/>
      <c r="E576" s="99"/>
      <c r="F576" s="100"/>
      <c r="G576" s="101"/>
      <c r="H576" s="102"/>
      <c r="I576" s="99"/>
      <c r="J576" s="99"/>
      <c r="K576" s="99"/>
      <c r="L576" s="101"/>
      <c r="M576" s="157"/>
      <c r="O576" s="86"/>
      <c r="P576" s="72" t="s">
        <v>139</v>
      </c>
      <c r="Q576" s="73">
        <f>VLOOKUP($S572,'Tischplan_16er_1.-5.'!$4:$100,6)</f>
        <v>7</v>
      </c>
      <c r="R576" s="73">
        <f>VLOOKUP($S572,'Tischplan_16er_1.-5.'!$4:$100,7)</f>
        <v>2</v>
      </c>
      <c r="S576" s="99"/>
      <c r="T576" s="99"/>
      <c r="U576" s="100"/>
      <c r="V576" s="101"/>
      <c r="W576" s="102"/>
      <c r="X576" s="99"/>
      <c r="Y576" s="99"/>
      <c r="Z576" s="99"/>
      <c r="AA576" s="101"/>
      <c r="AB576" s="157"/>
    </row>
    <row r="577" spans="1:28" ht="21.75" customHeight="1" thickBot="1" x14ac:dyDescent="0.25">
      <c r="A577" s="103" t="s">
        <v>106</v>
      </c>
      <c r="B577" s="109"/>
      <c r="C577" s="109"/>
      <c r="D577" s="90"/>
      <c r="E577" s="90"/>
      <c r="F577" s="91"/>
      <c r="G577" s="92" t="s">
        <v>100</v>
      </c>
      <c r="H577" s="87"/>
      <c r="I577" s="90"/>
      <c r="J577" s="90"/>
      <c r="K577" s="90"/>
      <c r="L577" s="92"/>
      <c r="O577" s="86"/>
      <c r="P577" s="103" t="s">
        <v>106</v>
      </c>
      <c r="Q577" s="109"/>
      <c r="R577" s="109"/>
      <c r="S577" s="90"/>
      <c r="T577" s="90"/>
      <c r="U577" s="91"/>
      <c r="V577" s="92"/>
      <c r="W577" s="87"/>
      <c r="X577" s="90"/>
      <c r="Y577" s="90"/>
      <c r="Z577" s="90"/>
      <c r="AA577" s="92"/>
    </row>
    <row r="578" spans="1:28" ht="8.25" customHeight="1" thickBot="1" x14ac:dyDescent="0.25">
      <c r="A578" s="164"/>
      <c r="B578" s="173"/>
      <c r="C578" s="173"/>
      <c r="D578" s="83"/>
      <c r="E578" s="83"/>
      <c r="F578" s="83"/>
      <c r="G578" s="83"/>
      <c r="H578" s="83"/>
      <c r="I578" s="83"/>
      <c r="J578" s="83"/>
      <c r="K578" s="83"/>
      <c r="L578" s="83"/>
      <c r="P578" s="164"/>
      <c r="Q578" s="174"/>
      <c r="R578" s="174"/>
      <c r="S578" s="175"/>
      <c r="T578" s="175"/>
      <c r="U578" s="175"/>
      <c r="V578" s="175"/>
      <c r="W578" s="175"/>
      <c r="X578" s="175"/>
      <c r="Y578" s="175"/>
      <c r="Z578" s="175"/>
      <c r="AA578" s="175"/>
    </row>
    <row r="579" spans="1:28" ht="18" customHeight="1" thickBot="1" x14ac:dyDescent="0.3">
      <c r="A579" s="82" t="s">
        <v>90</v>
      </c>
      <c r="B579" s="83"/>
      <c r="C579" s="83"/>
      <c r="D579" s="84" t="str">
        <f>D572</f>
        <v>L3</v>
      </c>
      <c r="E579" s="84" t="s">
        <v>91</v>
      </c>
      <c r="F579" s="83"/>
      <c r="G579" s="254"/>
      <c r="H579" s="255"/>
      <c r="I579" s="255"/>
      <c r="J579" s="255"/>
      <c r="K579" s="255"/>
      <c r="L579" s="256"/>
      <c r="M579" s="162" t="s">
        <v>138</v>
      </c>
      <c r="O579" s="86"/>
      <c r="P579" s="82" t="s">
        <v>90</v>
      </c>
      <c r="Q579" s="83"/>
      <c r="R579" s="83"/>
      <c r="S579" s="84" t="str">
        <f>S572</f>
        <v>L4</v>
      </c>
      <c r="T579" s="84" t="s">
        <v>91</v>
      </c>
      <c r="U579" s="83"/>
      <c r="V579" s="254"/>
      <c r="W579" s="254"/>
      <c r="X579" s="254"/>
      <c r="Y579" s="254"/>
      <c r="Z579" s="254"/>
      <c r="AA579" s="257"/>
      <c r="AB579" s="162" t="s">
        <v>138</v>
      </c>
    </row>
    <row r="580" spans="1:28" ht="21.75" customHeight="1" x14ac:dyDescent="0.2">
      <c r="A580" s="70" t="s">
        <v>102</v>
      </c>
      <c r="B580" s="71">
        <f>VLOOKUP($D572,'Tischplan_16er_1.-5.'!$4:$100,10)</f>
        <v>12</v>
      </c>
      <c r="C580" s="71">
        <f>VLOOKUP($D572,'Tischplan_16er_1.-5.'!$4:$100,11)</f>
        <v>3</v>
      </c>
      <c r="D580" s="95"/>
      <c r="E580" s="95"/>
      <c r="F580" s="96"/>
      <c r="G580" s="97" t="s">
        <v>100</v>
      </c>
      <c r="H580" s="98"/>
      <c r="I580" s="95"/>
      <c r="J580" s="95"/>
      <c r="K580" s="95"/>
      <c r="L580" s="97"/>
      <c r="M580" s="157"/>
      <c r="N580" s="176"/>
      <c r="O580" s="94"/>
      <c r="P580" s="70" t="s">
        <v>102</v>
      </c>
      <c r="Q580" s="71">
        <f>VLOOKUP($S572,'Tischplan_16er_1.-5.'!$4:$100,10)</f>
        <v>11</v>
      </c>
      <c r="R580" s="71">
        <f>VLOOKUP($S572,'Tischplan_16er_1.-5.'!$4:$100,11)</f>
        <v>3</v>
      </c>
      <c r="S580" s="95"/>
      <c r="T580" s="95"/>
      <c r="U580" s="96"/>
      <c r="V580" s="97"/>
      <c r="W580" s="98"/>
      <c r="X580" s="95"/>
      <c r="Y580" s="95"/>
      <c r="Z580" s="95"/>
      <c r="AA580" s="97"/>
      <c r="AB580" s="157"/>
    </row>
    <row r="581" spans="1:28" ht="21.75" customHeight="1" x14ac:dyDescent="0.2">
      <c r="A581" s="167" t="s">
        <v>103</v>
      </c>
      <c r="B581" s="168">
        <f>VLOOKUP($D572,'Tischplan_16er_1.-5.'!$4:$100,12)</f>
        <v>9</v>
      </c>
      <c r="C581" s="168">
        <f>VLOOKUP($D572,'Tischplan_16er_1.-5.'!$4:$100,13)</f>
        <v>4</v>
      </c>
      <c r="D581" s="169"/>
      <c r="E581" s="169"/>
      <c r="F581" s="170"/>
      <c r="G581" s="171"/>
      <c r="H581" s="172"/>
      <c r="I581" s="169"/>
      <c r="J581" s="169"/>
      <c r="K581" s="169"/>
      <c r="L581" s="171"/>
      <c r="M581" s="157"/>
      <c r="N581" s="176"/>
      <c r="O581" s="94"/>
      <c r="P581" s="167" t="s">
        <v>103</v>
      </c>
      <c r="Q581" s="168">
        <f>VLOOKUP($S572,'Tischplan_16er_1.-5.'!$4:$100,12)</f>
        <v>10</v>
      </c>
      <c r="R581" s="168">
        <f>VLOOKUP($S572,'Tischplan_16er_1.-5.'!$4:$100,13)</f>
        <v>4</v>
      </c>
      <c r="S581" s="169"/>
      <c r="T581" s="169"/>
      <c r="U581" s="170"/>
      <c r="V581" s="171"/>
      <c r="W581" s="172"/>
      <c r="X581" s="169"/>
      <c r="Y581" s="169"/>
      <c r="Z581" s="169"/>
      <c r="AA581" s="171"/>
      <c r="AB581" s="157"/>
    </row>
    <row r="582" spans="1:28" ht="21.75" customHeight="1" thickBot="1" x14ac:dyDescent="0.25">
      <c r="A582" s="72" t="s">
        <v>140</v>
      </c>
      <c r="B582" s="73">
        <f>VLOOKUP($D572,'Tischplan_16er_1.-5.'!$4:$100,14)</f>
        <v>10</v>
      </c>
      <c r="C582" s="73">
        <f>VLOOKUP($D572,'Tischplan_16er_1.-5.'!$4:$100,15)</f>
        <v>1</v>
      </c>
      <c r="D582" s="99"/>
      <c r="E582" s="99"/>
      <c r="F582" s="100"/>
      <c r="G582" s="101"/>
      <c r="H582" s="102"/>
      <c r="I582" s="99"/>
      <c r="J582" s="99"/>
      <c r="K582" s="99"/>
      <c r="L582" s="101"/>
      <c r="M582" s="157"/>
      <c r="N582" s="176"/>
      <c r="O582" s="94"/>
      <c r="P582" s="72" t="s">
        <v>140</v>
      </c>
      <c r="Q582" s="73">
        <f>VLOOKUP($S572,'Tischplan_16er_1.-5.'!$4:$100,14)</f>
        <v>9</v>
      </c>
      <c r="R582" s="73">
        <f>VLOOKUP($S572,'Tischplan_16er_1.-5.'!$4:$100,15)</f>
        <v>1</v>
      </c>
      <c r="S582" s="99"/>
      <c r="T582" s="99"/>
      <c r="U582" s="100"/>
      <c r="V582" s="101"/>
      <c r="W582" s="102"/>
      <c r="X582" s="99"/>
      <c r="Y582" s="99"/>
      <c r="Z582" s="99"/>
      <c r="AA582" s="101"/>
      <c r="AB582" s="157"/>
    </row>
    <row r="583" spans="1:28" ht="21.75" customHeight="1" thickBot="1" x14ac:dyDescent="0.25">
      <c r="A583" s="103" t="s">
        <v>107</v>
      </c>
      <c r="B583" s="109"/>
      <c r="C583" s="109"/>
      <c r="D583" s="90"/>
      <c r="E583" s="90"/>
      <c r="F583" s="91"/>
      <c r="G583" s="92"/>
      <c r="H583" s="87"/>
      <c r="I583" s="90"/>
      <c r="J583" s="90"/>
      <c r="K583" s="90"/>
      <c r="L583" s="92"/>
      <c r="O583" s="86"/>
      <c r="P583" s="103" t="s">
        <v>107</v>
      </c>
      <c r="Q583" s="109"/>
      <c r="R583" s="109"/>
      <c r="S583" s="90"/>
      <c r="T583" s="90"/>
      <c r="U583" s="91"/>
      <c r="V583" s="92"/>
      <c r="W583" s="87"/>
      <c r="X583" s="90"/>
      <c r="Y583" s="90"/>
      <c r="Z583" s="90"/>
      <c r="AA583" s="92"/>
    </row>
    <row r="584" spans="1:28" ht="21.75" customHeight="1" thickBot="1" x14ac:dyDescent="0.25">
      <c r="A584" s="266" t="s">
        <v>108</v>
      </c>
      <c r="B584" s="255"/>
      <c r="C584" s="259"/>
      <c r="D584" s="90" t="s">
        <v>100</v>
      </c>
      <c r="E584" s="90"/>
      <c r="F584" s="91"/>
      <c r="G584" s="92" t="s">
        <v>100</v>
      </c>
      <c r="H584" s="87"/>
      <c r="I584" s="90"/>
      <c r="J584" s="90"/>
      <c r="K584" s="90"/>
      <c r="L584" s="92"/>
      <c r="O584" s="86"/>
      <c r="P584" s="266" t="s">
        <v>108</v>
      </c>
      <c r="Q584" s="255"/>
      <c r="R584" s="259"/>
      <c r="S584" s="90" t="s">
        <v>100</v>
      </c>
      <c r="T584" s="90"/>
      <c r="U584" s="91"/>
      <c r="V584" s="92" t="s">
        <v>100</v>
      </c>
      <c r="W584" s="87"/>
      <c r="X584" s="90"/>
      <c r="Y584" s="90"/>
      <c r="Z584" s="90"/>
      <c r="AA584" s="92"/>
    </row>
    <row r="585" spans="1:28" ht="8.25" customHeight="1" x14ac:dyDescent="0.2">
      <c r="A585" s="74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O585" s="76"/>
      <c r="P585" s="74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</row>
    <row r="586" spans="1:28" ht="8.25" customHeight="1" thickBot="1" x14ac:dyDescent="0.25">
      <c r="A586" s="177"/>
      <c r="B586" s="178"/>
      <c r="C586" s="178"/>
      <c r="D586" s="178"/>
      <c r="E586" s="178"/>
      <c r="F586" s="178"/>
      <c r="G586" s="178"/>
      <c r="H586" s="178"/>
      <c r="I586" s="178"/>
      <c r="J586" s="178"/>
      <c r="K586" s="178"/>
      <c r="L586" s="178"/>
      <c r="O586" s="79"/>
      <c r="P586" s="177"/>
      <c r="Q586" s="178"/>
      <c r="R586" s="178"/>
      <c r="S586" s="178"/>
      <c r="T586" s="178"/>
      <c r="U586" s="178"/>
      <c r="V586" s="178"/>
      <c r="W586" s="178"/>
      <c r="X586" s="178"/>
      <c r="Y586" s="178"/>
      <c r="Z586" s="178"/>
      <c r="AA586" s="178"/>
    </row>
    <row r="587" spans="1:28" ht="18" customHeight="1" thickBot="1" x14ac:dyDescent="0.3">
      <c r="A587" s="82" t="s">
        <v>90</v>
      </c>
      <c r="B587" s="83"/>
      <c r="C587" s="83"/>
      <c r="D587" s="84" t="str">
        <f>D572</f>
        <v>L3</v>
      </c>
      <c r="E587" s="84" t="s">
        <v>91</v>
      </c>
      <c r="F587" s="83"/>
      <c r="G587" s="254"/>
      <c r="H587" s="255"/>
      <c r="I587" s="255"/>
      <c r="J587" s="255"/>
      <c r="K587" s="255"/>
      <c r="L587" s="256"/>
      <c r="M587" s="162" t="s">
        <v>138</v>
      </c>
      <c r="O587" s="86"/>
      <c r="P587" s="82" t="s">
        <v>90</v>
      </c>
      <c r="Q587" s="83"/>
      <c r="R587" s="83"/>
      <c r="S587" s="84" t="str">
        <f>S572</f>
        <v>L4</v>
      </c>
      <c r="T587" s="84" t="s">
        <v>91</v>
      </c>
      <c r="U587" s="83"/>
      <c r="V587" s="254"/>
      <c r="W587" s="254"/>
      <c r="X587" s="254"/>
      <c r="Y587" s="254"/>
      <c r="Z587" s="254"/>
      <c r="AA587" s="257"/>
      <c r="AB587" s="162" t="s">
        <v>138</v>
      </c>
    </row>
    <row r="588" spans="1:28" ht="21.75" customHeight="1" x14ac:dyDescent="0.2">
      <c r="A588" s="70" t="s">
        <v>104</v>
      </c>
      <c r="B588" s="71">
        <f>VLOOKUP($D572,'Tischplan_16er_1.-5.'!$4:$100,18)</f>
        <v>7</v>
      </c>
      <c r="C588" s="71">
        <f>VLOOKUP($D572,'Tischplan_16er_1.-5.'!$4:$100,19)</f>
        <v>1</v>
      </c>
      <c r="D588" s="95"/>
      <c r="E588" s="95"/>
      <c r="F588" s="96"/>
      <c r="G588" s="97"/>
      <c r="H588" s="98"/>
      <c r="I588" s="95"/>
      <c r="J588" s="95"/>
      <c r="K588" s="95"/>
      <c r="L588" s="97"/>
      <c r="M588" s="157"/>
      <c r="O588" s="86"/>
      <c r="P588" s="70" t="s">
        <v>104</v>
      </c>
      <c r="Q588" s="71">
        <f>VLOOKUP($S572,'Tischplan_16er_1.-5.'!$4:$100,18)</f>
        <v>8</v>
      </c>
      <c r="R588" s="71">
        <f>VLOOKUP($S572,'Tischplan_16er_1.-5.'!$4:$100,19)</f>
        <v>1</v>
      </c>
      <c r="S588" s="95"/>
      <c r="T588" s="95"/>
      <c r="U588" s="96"/>
      <c r="V588" s="97"/>
      <c r="W588" s="98"/>
      <c r="X588" s="95"/>
      <c r="Y588" s="95"/>
      <c r="Z588" s="95"/>
      <c r="AA588" s="97"/>
      <c r="AB588" s="157"/>
    </row>
    <row r="589" spans="1:28" ht="21.75" customHeight="1" x14ac:dyDescent="0.2">
      <c r="A589" s="167" t="s">
        <v>105</v>
      </c>
      <c r="B589" s="168">
        <f>VLOOKUP($D572,'Tischplan_16er_1.-5.'!$4:$100,20)</f>
        <v>7</v>
      </c>
      <c r="C589" s="168">
        <f>VLOOKUP($D572,'Tischplan_16er_1.-5.'!$4:$100,21)</f>
        <v>2</v>
      </c>
      <c r="D589" s="169"/>
      <c r="E589" s="169"/>
      <c r="F589" s="170"/>
      <c r="G589" s="171"/>
      <c r="H589" s="172"/>
      <c r="I589" s="169"/>
      <c r="J589" s="169"/>
      <c r="K589" s="169"/>
      <c r="L589" s="171"/>
      <c r="M589" s="157"/>
      <c r="O589" s="86"/>
      <c r="P589" s="167" t="s">
        <v>105</v>
      </c>
      <c r="Q589" s="168">
        <f>VLOOKUP($S572,'Tischplan_16er_1.-5.'!$4:$100,20)</f>
        <v>8</v>
      </c>
      <c r="R589" s="168">
        <f>VLOOKUP($S572,'Tischplan_16er_1.-5.'!$4:$100,21)</f>
        <v>2</v>
      </c>
      <c r="S589" s="169"/>
      <c r="T589" s="169"/>
      <c r="U589" s="170"/>
      <c r="V589" s="171"/>
      <c r="W589" s="172"/>
      <c r="X589" s="169"/>
      <c r="Y589" s="169"/>
      <c r="Z589" s="169"/>
      <c r="AA589" s="171"/>
      <c r="AB589" s="157"/>
    </row>
    <row r="590" spans="1:28" ht="21.75" customHeight="1" thickBot="1" x14ac:dyDescent="0.25">
      <c r="A590" s="72" t="s">
        <v>141</v>
      </c>
      <c r="B590" s="73">
        <f>VLOOKUP($D572,'Tischplan_16er_1.-5.'!$4:$100,22)</f>
        <v>7</v>
      </c>
      <c r="C590" s="73">
        <f>VLOOKUP($D572,'Tischplan_16er_1.-5.'!$4:$100,23)</f>
        <v>3</v>
      </c>
      <c r="D590" s="99"/>
      <c r="E590" s="99"/>
      <c r="F590" s="100"/>
      <c r="G590" s="101"/>
      <c r="H590" s="102"/>
      <c r="I590" s="99"/>
      <c r="J590" s="99"/>
      <c r="K590" s="99"/>
      <c r="L590" s="101"/>
      <c r="M590" s="157"/>
      <c r="O590" s="86"/>
      <c r="P590" s="72" t="s">
        <v>141</v>
      </c>
      <c r="Q590" s="73">
        <f>VLOOKUP($S572,'Tischplan_16er_1.-5.'!$4:$100,22)</f>
        <v>8</v>
      </c>
      <c r="R590" s="73">
        <f>VLOOKUP($S572,'Tischplan_16er_1.-5.'!$4:$100,23)</f>
        <v>3</v>
      </c>
      <c r="S590" s="99"/>
      <c r="T590" s="99"/>
      <c r="U590" s="100"/>
      <c r="V590" s="101"/>
      <c r="W590" s="102"/>
      <c r="X590" s="99"/>
      <c r="Y590" s="99"/>
      <c r="Z590" s="99"/>
      <c r="AA590" s="101"/>
      <c r="AB590" s="157"/>
    </row>
    <row r="591" spans="1:28" ht="21.75" customHeight="1" thickBot="1" x14ac:dyDescent="0.25">
      <c r="A591" s="103" t="s">
        <v>109</v>
      </c>
      <c r="B591" s="109"/>
      <c r="C591" s="109"/>
      <c r="D591" s="90"/>
      <c r="E591" s="90"/>
      <c r="F591" s="91"/>
      <c r="G591" s="92"/>
      <c r="H591" s="87"/>
      <c r="I591" s="90"/>
      <c r="J591" s="90"/>
      <c r="K591" s="90"/>
      <c r="L591" s="92"/>
      <c r="O591" s="86"/>
      <c r="P591" s="103" t="s">
        <v>109</v>
      </c>
      <c r="Q591" s="109"/>
      <c r="R591" s="109"/>
      <c r="S591" s="90"/>
      <c r="T591" s="90"/>
      <c r="U591" s="91"/>
      <c r="V591" s="92"/>
      <c r="W591" s="87"/>
      <c r="X591" s="90"/>
      <c r="Y591" s="90"/>
      <c r="Z591" s="90"/>
      <c r="AA591" s="92"/>
    </row>
    <row r="592" spans="1:28" ht="21.75" customHeight="1" thickBot="1" x14ac:dyDescent="0.25">
      <c r="A592" s="266" t="s">
        <v>115</v>
      </c>
      <c r="B592" s="255"/>
      <c r="C592" s="259"/>
      <c r="D592" s="90" t="s">
        <v>100</v>
      </c>
      <c r="E592" s="90"/>
      <c r="F592" s="91"/>
      <c r="G592" s="92" t="s">
        <v>100</v>
      </c>
      <c r="H592" s="87"/>
      <c r="I592" s="90"/>
      <c r="J592" s="90"/>
      <c r="K592" s="90"/>
      <c r="L592" s="92"/>
      <c r="O592" s="86"/>
      <c r="P592" s="266" t="s">
        <v>115</v>
      </c>
      <c r="Q592" s="255"/>
      <c r="R592" s="259"/>
      <c r="S592" s="90" t="s">
        <v>100</v>
      </c>
      <c r="T592" s="90"/>
      <c r="U592" s="91"/>
      <c r="V592" s="92" t="s">
        <v>100</v>
      </c>
      <c r="W592" s="87"/>
      <c r="X592" s="90"/>
      <c r="Y592" s="90"/>
      <c r="Z592" s="90"/>
      <c r="AA592" s="92"/>
    </row>
    <row r="593" spans="1:28" ht="8.25" customHeight="1" thickBot="1" x14ac:dyDescent="0.25">
      <c r="A593" s="164"/>
      <c r="B593" s="173"/>
      <c r="C593" s="173"/>
      <c r="D593" s="83"/>
      <c r="E593" s="83"/>
      <c r="F593" s="83"/>
      <c r="G593" s="83"/>
      <c r="H593" s="83"/>
      <c r="I593" s="83"/>
      <c r="J593" s="83"/>
      <c r="K593" s="83"/>
      <c r="L593" s="83"/>
      <c r="P593" s="164"/>
      <c r="Q593" s="174"/>
      <c r="R593" s="174"/>
      <c r="S593" s="175"/>
      <c r="T593" s="175"/>
      <c r="U593" s="175"/>
      <c r="V593" s="175"/>
      <c r="W593" s="175"/>
      <c r="X593" s="175"/>
      <c r="Y593" s="175"/>
      <c r="Z593" s="175"/>
      <c r="AA593" s="175"/>
    </row>
    <row r="594" spans="1:28" ht="18" customHeight="1" thickBot="1" x14ac:dyDescent="0.3">
      <c r="A594" s="82" t="s">
        <v>90</v>
      </c>
      <c r="B594" s="83"/>
      <c r="C594" s="83"/>
      <c r="D594" s="84" t="str">
        <f>D572</f>
        <v>L3</v>
      </c>
      <c r="E594" s="84" t="s">
        <v>91</v>
      </c>
      <c r="F594" s="83"/>
      <c r="G594" s="254"/>
      <c r="H594" s="255"/>
      <c r="I594" s="255"/>
      <c r="J594" s="255"/>
      <c r="K594" s="255"/>
      <c r="L594" s="256"/>
      <c r="M594" s="162" t="s">
        <v>138</v>
      </c>
      <c r="N594" s="166"/>
      <c r="O594" s="86"/>
      <c r="P594" s="82" t="s">
        <v>90</v>
      </c>
      <c r="Q594" s="83"/>
      <c r="R594" s="83"/>
      <c r="S594" s="84" t="str">
        <f>S572</f>
        <v>L4</v>
      </c>
      <c r="T594" s="84" t="s">
        <v>91</v>
      </c>
      <c r="U594" s="83"/>
      <c r="V594" s="254"/>
      <c r="W594" s="254"/>
      <c r="X594" s="254"/>
      <c r="Y594" s="254"/>
      <c r="Z594" s="254"/>
      <c r="AA594" s="257"/>
      <c r="AB594" s="162" t="s">
        <v>138</v>
      </c>
    </row>
    <row r="595" spans="1:28" ht="21.75" customHeight="1" x14ac:dyDescent="0.2">
      <c r="A595" s="70" t="s">
        <v>110</v>
      </c>
      <c r="B595" s="71">
        <f>VLOOKUP($D572,'Tischplan_16er_1.-5.'!$4:$100,26)</f>
        <v>10</v>
      </c>
      <c r="C595" s="71">
        <f>VLOOKUP($D572,'Tischplan_16er_1.-5.'!$4:$100,27)</f>
        <v>2</v>
      </c>
      <c r="D595" s="95"/>
      <c r="E595" s="95"/>
      <c r="F595" s="96"/>
      <c r="G595" s="97"/>
      <c r="H595" s="98"/>
      <c r="I595" s="95"/>
      <c r="J595" s="95"/>
      <c r="K595" s="95"/>
      <c r="L595" s="97"/>
      <c r="M595" s="157"/>
      <c r="O595" s="86"/>
      <c r="P595" s="70" t="s">
        <v>110</v>
      </c>
      <c r="Q595" s="71">
        <f>VLOOKUP($S572,'Tischplan_16er_1.-5.'!$4:$100,26)</f>
        <v>9</v>
      </c>
      <c r="R595" s="71">
        <f>VLOOKUP($S572,'Tischplan_16er_1.-5.'!$4:$100,27)</f>
        <v>2</v>
      </c>
      <c r="S595" s="95"/>
      <c r="T595" s="95"/>
      <c r="U595" s="96"/>
      <c r="V595" s="97"/>
      <c r="W595" s="98"/>
      <c r="X595" s="95"/>
      <c r="Y595" s="95"/>
      <c r="Z595" s="95"/>
      <c r="AA595" s="97"/>
      <c r="AB595" s="157"/>
    </row>
    <row r="596" spans="1:28" ht="21.75" customHeight="1" x14ac:dyDescent="0.2">
      <c r="A596" s="167" t="s">
        <v>111</v>
      </c>
      <c r="B596" s="168">
        <f>VLOOKUP($D572,'Tischplan_16er_1.-5.'!$4:$100,28)</f>
        <v>12</v>
      </c>
      <c r="C596" s="168">
        <f>VLOOKUP($D572,'Tischplan_16er_1.-5.'!$4:$100,29)</f>
        <v>1</v>
      </c>
      <c r="D596" s="169"/>
      <c r="E596" s="169"/>
      <c r="F596" s="170"/>
      <c r="G596" s="171"/>
      <c r="H596" s="172"/>
      <c r="I596" s="169"/>
      <c r="J596" s="169"/>
      <c r="K596" s="169"/>
      <c r="L596" s="171"/>
      <c r="M596" s="157"/>
      <c r="O596" s="86"/>
      <c r="P596" s="167" t="s">
        <v>111</v>
      </c>
      <c r="Q596" s="168">
        <f>VLOOKUP($S572,'Tischplan_16er_1.-5.'!$4:$100,28)</f>
        <v>11</v>
      </c>
      <c r="R596" s="168">
        <f>VLOOKUP($S572,'Tischplan_16er_1.-5.'!$4:$100,29)</f>
        <v>1</v>
      </c>
      <c r="S596" s="169"/>
      <c r="T596" s="169"/>
      <c r="U596" s="170"/>
      <c r="V596" s="171"/>
      <c r="W596" s="172"/>
      <c r="X596" s="169"/>
      <c r="Y596" s="169"/>
      <c r="Z596" s="169"/>
      <c r="AA596" s="171"/>
      <c r="AB596" s="157"/>
    </row>
    <row r="597" spans="1:28" ht="21.75" customHeight="1" thickBot="1" x14ac:dyDescent="0.25">
      <c r="A597" s="72" t="s">
        <v>142</v>
      </c>
      <c r="B597" s="73">
        <f>VLOOKUP($D572,'Tischplan_16er_1.-5.'!$4:$100,30)</f>
        <v>9</v>
      </c>
      <c r="C597" s="73">
        <f>VLOOKUP($D572,'Tischplan_16er_1.-5.'!$4:$100,31)</f>
        <v>4</v>
      </c>
      <c r="D597" s="99"/>
      <c r="E597" s="99"/>
      <c r="F597" s="100"/>
      <c r="G597" s="101"/>
      <c r="H597" s="102"/>
      <c r="I597" s="99"/>
      <c r="J597" s="99"/>
      <c r="K597" s="99"/>
      <c r="L597" s="101"/>
      <c r="M597" s="157"/>
      <c r="O597" s="86"/>
      <c r="P597" s="72" t="s">
        <v>142</v>
      </c>
      <c r="Q597" s="73">
        <f>VLOOKUP($S572,'Tischplan_16er_1.-5.'!$4:$100,30)</f>
        <v>10</v>
      </c>
      <c r="R597" s="73">
        <f>VLOOKUP($S572,'Tischplan_16er_1.-5.'!$4:$100,31)</f>
        <v>4</v>
      </c>
      <c r="S597" s="99"/>
      <c r="T597" s="99"/>
      <c r="U597" s="100"/>
      <c r="V597" s="101"/>
      <c r="W597" s="102"/>
      <c r="X597" s="99"/>
      <c r="Y597" s="99"/>
      <c r="Z597" s="99"/>
      <c r="AA597" s="101"/>
      <c r="AB597" s="157"/>
    </row>
    <row r="598" spans="1:28" ht="21.75" customHeight="1" thickBot="1" x14ac:dyDescent="0.25">
      <c r="A598" s="103" t="s">
        <v>116</v>
      </c>
      <c r="B598" s="109"/>
      <c r="C598" s="109"/>
      <c r="D598" s="90"/>
      <c r="E598" s="90"/>
      <c r="F598" s="91"/>
      <c r="G598" s="92"/>
      <c r="H598" s="87"/>
      <c r="I598" s="90"/>
      <c r="J598" s="90"/>
      <c r="K598" s="90"/>
      <c r="L598" s="92"/>
      <c r="O598" s="86"/>
      <c r="P598" s="103" t="s">
        <v>116</v>
      </c>
      <c r="Q598" s="109"/>
      <c r="R598" s="109"/>
      <c r="S598" s="90"/>
      <c r="T598" s="90"/>
      <c r="U598" s="91"/>
      <c r="V598" s="92"/>
      <c r="W598" s="87"/>
      <c r="X598" s="90"/>
      <c r="Y598" s="90"/>
      <c r="Z598" s="90"/>
      <c r="AA598" s="92"/>
    </row>
    <row r="599" spans="1:28" ht="21.75" customHeight="1" thickBot="1" x14ac:dyDescent="0.25">
      <c r="A599" s="266" t="s">
        <v>143</v>
      </c>
      <c r="B599" s="255"/>
      <c r="C599" s="259"/>
      <c r="D599" s="90" t="s">
        <v>100</v>
      </c>
      <c r="E599" s="90"/>
      <c r="F599" s="91"/>
      <c r="G599" s="92" t="s">
        <v>100</v>
      </c>
      <c r="H599" s="87"/>
      <c r="I599" s="90"/>
      <c r="J599" s="90"/>
      <c r="K599" s="90"/>
      <c r="L599" s="92"/>
      <c r="O599" s="86"/>
      <c r="P599" s="266" t="s">
        <v>143</v>
      </c>
      <c r="Q599" s="255"/>
      <c r="R599" s="259"/>
      <c r="S599" s="90" t="s">
        <v>100</v>
      </c>
      <c r="T599" s="90"/>
      <c r="U599" s="91"/>
      <c r="V599" s="92" t="s">
        <v>100</v>
      </c>
      <c r="W599" s="87"/>
      <c r="X599" s="90"/>
      <c r="Y599" s="90"/>
      <c r="Z599" s="90"/>
      <c r="AA599" s="92"/>
    </row>
    <row r="600" spans="1:28" ht="21" customHeight="1" x14ac:dyDescent="0.2">
      <c r="M600" s="180"/>
      <c r="N600" s="180"/>
      <c r="O600" s="69"/>
      <c r="AB600" s="180"/>
    </row>
    <row r="601" spans="1:28" ht="24" customHeight="1" thickBot="1" x14ac:dyDescent="0.25">
      <c r="A601" s="81"/>
      <c r="B601" s="267" t="str">
        <f>$B$1</f>
        <v xml:space="preserve">  3-Serien Liga</v>
      </c>
      <c r="C601" s="267"/>
      <c r="D601" s="267"/>
      <c r="E601" s="267"/>
      <c r="F601" s="267"/>
      <c r="G601" s="267"/>
      <c r="H601" s="267"/>
      <c r="I601" s="267"/>
      <c r="J601" s="268">
        <f>$J$1</f>
        <v>2023</v>
      </c>
      <c r="K601" s="268"/>
      <c r="L601" s="268"/>
      <c r="M601" s="180" t="s">
        <v>127</v>
      </c>
      <c r="N601" s="180"/>
      <c r="O601" s="69">
        <v>2</v>
      </c>
      <c r="P601" s="81"/>
      <c r="Q601" s="267" t="str">
        <f>$B$1</f>
        <v xml:space="preserve">  3-Serien Liga</v>
      </c>
      <c r="R601" s="267"/>
      <c r="S601" s="267"/>
      <c r="T601" s="267"/>
      <c r="U601" s="267"/>
      <c r="V601" s="267"/>
      <c r="W601" s="267"/>
      <c r="X601" s="267"/>
      <c r="Y601" s="268">
        <f>$J$1</f>
        <v>2023</v>
      </c>
      <c r="Z601" s="268"/>
      <c r="AA601" s="268"/>
      <c r="AB601" s="180" t="s">
        <v>127</v>
      </c>
    </row>
    <row r="602" spans="1:28" ht="18" customHeight="1" thickBot="1" x14ac:dyDescent="0.3">
      <c r="A602" s="82" t="s">
        <v>90</v>
      </c>
      <c r="B602" s="83"/>
      <c r="C602" s="83"/>
      <c r="D602" s="84" t="str">
        <f>M601&amp;O601-1</f>
        <v>M1</v>
      </c>
      <c r="E602" s="84" t="s">
        <v>91</v>
      </c>
      <c r="F602" s="83"/>
      <c r="G602" s="254"/>
      <c r="H602" s="255"/>
      <c r="I602" s="255"/>
      <c r="J602" s="255"/>
      <c r="K602" s="255"/>
      <c r="L602" s="256"/>
      <c r="M602" s="166"/>
      <c r="N602" s="166"/>
      <c r="O602" s="86"/>
      <c r="P602" s="82" t="s">
        <v>90</v>
      </c>
      <c r="Q602" s="83"/>
      <c r="R602" s="83"/>
      <c r="S602" s="84" t="str">
        <f>M601&amp;O601</f>
        <v>M2</v>
      </c>
      <c r="T602" s="84" t="s">
        <v>91</v>
      </c>
      <c r="U602" s="83"/>
      <c r="V602" s="254"/>
      <c r="W602" s="254"/>
      <c r="X602" s="254"/>
      <c r="Y602" s="254"/>
      <c r="Z602" s="254"/>
      <c r="AA602" s="257"/>
      <c r="AB602" s="166"/>
    </row>
    <row r="603" spans="1:28" ht="18" customHeight="1" thickBot="1" x14ac:dyDescent="0.25">
      <c r="A603" s="87" t="s">
        <v>92</v>
      </c>
      <c r="B603" s="88" t="s">
        <v>93</v>
      </c>
      <c r="C603" s="88" t="s">
        <v>23</v>
      </c>
      <c r="D603" s="88" t="s">
        <v>94</v>
      </c>
      <c r="E603" s="88" t="s">
        <v>95</v>
      </c>
      <c r="F603" s="88" t="s">
        <v>96</v>
      </c>
      <c r="G603" s="89" t="s">
        <v>97</v>
      </c>
      <c r="H603" s="263" t="s">
        <v>98</v>
      </c>
      <c r="I603" s="264"/>
      <c r="J603" s="264"/>
      <c r="K603" s="264"/>
      <c r="L603" s="265"/>
      <c r="M603" s="162" t="s">
        <v>138</v>
      </c>
      <c r="N603" s="166"/>
      <c r="O603" s="86"/>
      <c r="P603" s="87" t="s">
        <v>92</v>
      </c>
      <c r="Q603" s="88" t="s">
        <v>93</v>
      </c>
      <c r="R603" s="88" t="s">
        <v>23</v>
      </c>
      <c r="S603" s="88" t="s">
        <v>94</v>
      </c>
      <c r="T603" s="88" t="s">
        <v>95</v>
      </c>
      <c r="U603" s="88" t="s">
        <v>96</v>
      </c>
      <c r="V603" s="89" t="s">
        <v>97</v>
      </c>
      <c r="W603" s="263" t="s">
        <v>98</v>
      </c>
      <c r="X603" s="264"/>
      <c r="Y603" s="264"/>
      <c r="Z603" s="264"/>
      <c r="AA603" s="265"/>
      <c r="AB603" s="162" t="s">
        <v>138</v>
      </c>
    </row>
    <row r="604" spans="1:28" ht="21.75" customHeight="1" x14ac:dyDescent="0.2">
      <c r="A604" s="70" t="s">
        <v>99</v>
      </c>
      <c r="B604" s="71">
        <f>VLOOKUP($D602,'Tischplan_16er_1.-5.'!$4:$100,2)</f>
        <v>11</v>
      </c>
      <c r="C604" s="71">
        <f>VLOOKUP($D602,'Tischplan_16er_1.-5.'!$4:$100,3)</f>
        <v>4</v>
      </c>
      <c r="D604" s="95" t="s">
        <v>100</v>
      </c>
      <c r="E604" s="95"/>
      <c r="F604" s="96"/>
      <c r="G604" s="97" t="s">
        <v>100</v>
      </c>
      <c r="H604" s="98"/>
      <c r="I604" s="95"/>
      <c r="J604" s="95"/>
      <c r="K604" s="95"/>
      <c r="L604" s="97"/>
      <c r="M604" s="157"/>
      <c r="O604" s="86"/>
      <c r="P604" s="70" t="s">
        <v>99</v>
      </c>
      <c r="Q604" s="71">
        <f>VLOOKUP($S602,'Tischplan_16er_1.-5.'!$4:$100,2)</f>
        <v>12</v>
      </c>
      <c r="R604" s="71">
        <f>VLOOKUP($S602,'Tischplan_16er_1.-5.'!$4:$100,3)</f>
        <v>4</v>
      </c>
      <c r="S604" s="95"/>
      <c r="T604" s="95"/>
      <c r="U604" s="96"/>
      <c r="V604" s="97"/>
      <c r="W604" s="98"/>
      <c r="X604" s="95"/>
      <c r="Y604" s="95"/>
      <c r="Z604" s="95"/>
      <c r="AA604" s="97"/>
      <c r="AB604" s="157"/>
    </row>
    <row r="605" spans="1:28" ht="21.75" customHeight="1" x14ac:dyDescent="0.2">
      <c r="A605" s="167" t="s">
        <v>101</v>
      </c>
      <c r="B605" s="168">
        <f>VLOOKUP($D602,'Tischplan_16er_1.-5.'!$4:$100,4)</f>
        <v>12</v>
      </c>
      <c r="C605" s="168">
        <f>VLOOKUP($D602,'Tischplan_16er_1.-5.'!$4:$100,5)</f>
        <v>3</v>
      </c>
      <c r="D605" s="169"/>
      <c r="E605" s="169"/>
      <c r="F605" s="170"/>
      <c r="G605" s="171"/>
      <c r="H605" s="172"/>
      <c r="I605" s="169"/>
      <c r="J605" s="169"/>
      <c r="K605" s="169"/>
      <c r="L605" s="171"/>
      <c r="M605" s="157"/>
      <c r="O605" s="86" t="s">
        <v>100</v>
      </c>
      <c r="P605" s="167" t="s">
        <v>101</v>
      </c>
      <c r="Q605" s="168">
        <f>VLOOKUP($S602,'Tischplan_16er_1.-5.'!$4:$100,4)</f>
        <v>11</v>
      </c>
      <c r="R605" s="168">
        <f>VLOOKUP($S602,'Tischplan_16er_1.-5.'!$4:$100,5)</f>
        <v>3</v>
      </c>
      <c r="S605" s="169"/>
      <c r="T605" s="169"/>
      <c r="U605" s="170"/>
      <c r="V605" s="171"/>
      <c r="W605" s="172"/>
      <c r="X605" s="169"/>
      <c r="Y605" s="169"/>
      <c r="Z605" s="169"/>
      <c r="AA605" s="171"/>
      <c r="AB605" s="157"/>
    </row>
    <row r="606" spans="1:28" ht="21.75" customHeight="1" thickBot="1" x14ac:dyDescent="0.25">
      <c r="A606" s="72" t="s">
        <v>139</v>
      </c>
      <c r="B606" s="73">
        <f>VLOOKUP($D602,'Tischplan_16er_1.-5.'!$4:$100,6)</f>
        <v>10</v>
      </c>
      <c r="C606" s="73">
        <f>VLOOKUP($D602,'Tischplan_16er_1.-5.'!$4:$100,7)</f>
        <v>2</v>
      </c>
      <c r="D606" s="99"/>
      <c r="E606" s="99"/>
      <c r="F606" s="100"/>
      <c r="G606" s="101"/>
      <c r="H606" s="102"/>
      <c r="I606" s="99"/>
      <c r="J606" s="99"/>
      <c r="K606" s="99"/>
      <c r="L606" s="101"/>
      <c r="M606" s="157"/>
      <c r="O606" s="86"/>
      <c r="P606" s="72" t="s">
        <v>139</v>
      </c>
      <c r="Q606" s="73">
        <f>VLOOKUP($S602,'Tischplan_16er_1.-5.'!$4:$100,6)</f>
        <v>9</v>
      </c>
      <c r="R606" s="73">
        <f>VLOOKUP($S602,'Tischplan_16er_1.-5.'!$4:$100,7)</f>
        <v>2</v>
      </c>
      <c r="S606" s="99"/>
      <c r="T606" s="99"/>
      <c r="U606" s="100"/>
      <c r="V606" s="101"/>
      <c r="W606" s="102"/>
      <c r="X606" s="99"/>
      <c r="Y606" s="99"/>
      <c r="Z606" s="99"/>
      <c r="AA606" s="101"/>
      <c r="AB606" s="157"/>
    </row>
    <row r="607" spans="1:28" ht="21.75" customHeight="1" thickBot="1" x14ac:dyDescent="0.25">
      <c r="A607" s="103" t="s">
        <v>106</v>
      </c>
      <c r="B607" s="109"/>
      <c r="C607" s="109"/>
      <c r="D607" s="90"/>
      <c r="E607" s="90"/>
      <c r="F607" s="91"/>
      <c r="G607" s="92" t="s">
        <v>100</v>
      </c>
      <c r="H607" s="87"/>
      <c r="I607" s="90"/>
      <c r="J607" s="90"/>
      <c r="K607" s="90"/>
      <c r="L607" s="92"/>
      <c r="O607" s="86"/>
      <c r="P607" s="103" t="s">
        <v>106</v>
      </c>
      <c r="Q607" s="109"/>
      <c r="R607" s="109"/>
      <c r="S607" s="90"/>
      <c r="T607" s="90"/>
      <c r="U607" s="91"/>
      <c r="V607" s="92"/>
      <c r="W607" s="87"/>
      <c r="X607" s="90"/>
      <c r="Y607" s="90"/>
      <c r="Z607" s="90"/>
      <c r="AA607" s="92"/>
    </row>
    <row r="608" spans="1:28" ht="8.25" customHeight="1" thickBot="1" x14ac:dyDescent="0.25">
      <c r="A608" s="164"/>
      <c r="B608" s="173"/>
      <c r="C608" s="173"/>
      <c r="D608" s="83"/>
      <c r="E608" s="83"/>
      <c r="F608" s="83"/>
      <c r="G608" s="83"/>
      <c r="H608" s="83"/>
      <c r="I608" s="83"/>
      <c r="J608" s="83"/>
      <c r="K608" s="83"/>
      <c r="L608" s="83"/>
      <c r="P608" s="164"/>
      <c r="Q608" s="174"/>
      <c r="R608" s="174"/>
      <c r="S608" s="175"/>
      <c r="T608" s="175"/>
      <c r="U608" s="175"/>
      <c r="V608" s="175"/>
      <c r="W608" s="175"/>
      <c r="X608" s="175"/>
      <c r="Y608" s="175"/>
      <c r="Z608" s="175"/>
      <c r="AA608" s="175"/>
    </row>
    <row r="609" spans="1:28" ht="18" customHeight="1" thickBot="1" x14ac:dyDescent="0.3">
      <c r="A609" s="82" t="s">
        <v>90</v>
      </c>
      <c r="B609" s="83"/>
      <c r="C609" s="83"/>
      <c r="D609" s="84" t="str">
        <f>D602</f>
        <v>M1</v>
      </c>
      <c r="E609" s="84" t="s">
        <v>91</v>
      </c>
      <c r="F609" s="83"/>
      <c r="G609" s="254"/>
      <c r="H609" s="255"/>
      <c r="I609" s="255"/>
      <c r="J609" s="255"/>
      <c r="K609" s="255"/>
      <c r="L609" s="256"/>
      <c r="M609" s="162" t="s">
        <v>138</v>
      </c>
      <c r="O609" s="86"/>
      <c r="P609" s="82" t="s">
        <v>90</v>
      </c>
      <c r="Q609" s="83"/>
      <c r="R609" s="83"/>
      <c r="S609" s="84" t="str">
        <f>S602</f>
        <v>M2</v>
      </c>
      <c r="T609" s="84" t="s">
        <v>91</v>
      </c>
      <c r="U609" s="83"/>
      <c r="V609" s="254"/>
      <c r="W609" s="254"/>
      <c r="X609" s="254"/>
      <c r="Y609" s="254"/>
      <c r="Z609" s="254"/>
      <c r="AA609" s="257"/>
      <c r="AB609" s="162" t="s">
        <v>138</v>
      </c>
    </row>
    <row r="610" spans="1:28" ht="21.75" customHeight="1" x14ac:dyDescent="0.2">
      <c r="A610" s="70" t="s">
        <v>102</v>
      </c>
      <c r="B610" s="71">
        <f>VLOOKUP($D602,'Tischplan_16er_1.-5.'!$4:$100,10)</f>
        <v>6</v>
      </c>
      <c r="C610" s="71">
        <f>VLOOKUP($D602,'Tischplan_16er_1.-5.'!$4:$100,11)</f>
        <v>3</v>
      </c>
      <c r="D610" s="95"/>
      <c r="E610" s="95"/>
      <c r="F610" s="96"/>
      <c r="G610" s="97" t="s">
        <v>100</v>
      </c>
      <c r="H610" s="98"/>
      <c r="I610" s="95"/>
      <c r="J610" s="95"/>
      <c r="K610" s="95"/>
      <c r="L610" s="97"/>
      <c r="M610" s="157"/>
      <c r="N610" s="176"/>
      <c r="O610" s="94"/>
      <c r="P610" s="70" t="s">
        <v>102</v>
      </c>
      <c r="Q610" s="71">
        <f>VLOOKUP($S602,'Tischplan_16er_1.-5.'!$4:$100,10)</f>
        <v>5</v>
      </c>
      <c r="R610" s="71">
        <f>VLOOKUP($S602,'Tischplan_16er_1.-5.'!$4:$100,11)</f>
        <v>3</v>
      </c>
      <c r="S610" s="95"/>
      <c r="T610" s="95"/>
      <c r="U610" s="96"/>
      <c r="V610" s="97"/>
      <c r="W610" s="98"/>
      <c r="X610" s="95"/>
      <c r="Y610" s="95"/>
      <c r="Z610" s="95"/>
      <c r="AA610" s="97"/>
      <c r="AB610" s="157"/>
    </row>
    <row r="611" spans="1:28" ht="21.75" customHeight="1" x14ac:dyDescent="0.2">
      <c r="A611" s="167" t="s">
        <v>103</v>
      </c>
      <c r="B611" s="168">
        <f>VLOOKUP($D602,'Tischplan_16er_1.-5.'!$4:$100,12)</f>
        <v>7</v>
      </c>
      <c r="C611" s="168">
        <f>VLOOKUP($D602,'Tischplan_16er_1.-5.'!$4:$100,13)</f>
        <v>4</v>
      </c>
      <c r="D611" s="169"/>
      <c r="E611" s="169"/>
      <c r="F611" s="170"/>
      <c r="G611" s="171"/>
      <c r="H611" s="172"/>
      <c r="I611" s="169"/>
      <c r="J611" s="169"/>
      <c r="K611" s="169"/>
      <c r="L611" s="171"/>
      <c r="M611" s="157"/>
      <c r="N611" s="176"/>
      <c r="O611" s="94"/>
      <c r="P611" s="167" t="s">
        <v>103</v>
      </c>
      <c r="Q611" s="168">
        <f>VLOOKUP($S602,'Tischplan_16er_1.-5.'!$4:$100,12)</f>
        <v>8</v>
      </c>
      <c r="R611" s="168">
        <f>VLOOKUP($S602,'Tischplan_16er_1.-5.'!$4:$100,13)</f>
        <v>4</v>
      </c>
      <c r="S611" s="169"/>
      <c r="T611" s="169"/>
      <c r="U611" s="170"/>
      <c r="V611" s="171"/>
      <c r="W611" s="172"/>
      <c r="X611" s="169"/>
      <c r="Y611" s="169"/>
      <c r="Z611" s="169"/>
      <c r="AA611" s="171"/>
      <c r="AB611" s="157"/>
    </row>
    <row r="612" spans="1:28" ht="21.75" customHeight="1" thickBot="1" x14ac:dyDescent="0.25">
      <c r="A612" s="72" t="s">
        <v>140</v>
      </c>
      <c r="B612" s="73">
        <f>VLOOKUP($D602,'Tischplan_16er_1.-5.'!$4:$100,14)</f>
        <v>8</v>
      </c>
      <c r="C612" s="73">
        <f>VLOOKUP($D602,'Tischplan_16er_1.-5.'!$4:$100,15)</f>
        <v>1</v>
      </c>
      <c r="D612" s="99"/>
      <c r="E612" s="99"/>
      <c r="F612" s="100"/>
      <c r="G612" s="101"/>
      <c r="H612" s="102"/>
      <c r="I612" s="99"/>
      <c r="J612" s="99"/>
      <c r="K612" s="99"/>
      <c r="L612" s="101"/>
      <c r="M612" s="157"/>
      <c r="N612" s="176"/>
      <c r="O612" s="94"/>
      <c r="P612" s="72" t="s">
        <v>140</v>
      </c>
      <c r="Q612" s="73">
        <f>VLOOKUP($S602,'Tischplan_16er_1.-5.'!$4:$100,14)</f>
        <v>7</v>
      </c>
      <c r="R612" s="73">
        <f>VLOOKUP($S602,'Tischplan_16er_1.-5.'!$4:$100,15)</f>
        <v>1</v>
      </c>
      <c r="S612" s="99"/>
      <c r="T612" s="99"/>
      <c r="U612" s="100"/>
      <c r="V612" s="101"/>
      <c r="W612" s="102"/>
      <c r="X612" s="99"/>
      <c r="Y612" s="99"/>
      <c r="Z612" s="99"/>
      <c r="AA612" s="101"/>
      <c r="AB612" s="157"/>
    </row>
    <row r="613" spans="1:28" ht="21.75" customHeight="1" thickBot="1" x14ac:dyDescent="0.25">
      <c r="A613" s="103" t="s">
        <v>107</v>
      </c>
      <c r="B613" s="109"/>
      <c r="C613" s="109"/>
      <c r="D613" s="90"/>
      <c r="E613" s="90"/>
      <c r="F613" s="91"/>
      <c r="G613" s="92"/>
      <c r="H613" s="87"/>
      <c r="I613" s="90"/>
      <c r="J613" s="90"/>
      <c r="K613" s="90"/>
      <c r="L613" s="92"/>
      <c r="O613" s="86"/>
      <c r="P613" s="103" t="s">
        <v>107</v>
      </c>
      <c r="Q613" s="109"/>
      <c r="R613" s="109"/>
      <c r="S613" s="90"/>
      <c r="T613" s="90"/>
      <c r="U613" s="91"/>
      <c r="V613" s="92"/>
      <c r="W613" s="87"/>
      <c r="X613" s="90"/>
      <c r="Y613" s="90"/>
      <c r="Z613" s="90"/>
      <c r="AA613" s="92"/>
    </row>
    <row r="614" spans="1:28" ht="21.75" customHeight="1" thickBot="1" x14ac:dyDescent="0.25">
      <c r="A614" s="266" t="s">
        <v>108</v>
      </c>
      <c r="B614" s="255"/>
      <c r="C614" s="259"/>
      <c r="D614" s="90" t="s">
        <v>100</v>
      </c>
      <c r="E614" s="90"/>
      <c r="F614" s="91"/>
      <c r="G614" s="92" t="s">
        <v>100</v>
      </c>
      <c r="H614" s="87"/>
      <c r="I614" s="90"/>
      <c r="J614" s="90"/>
      <c r="K614" s="90"/>
      <c r="L614" s="92"/>
      <c r="O614" s="86"/>
      <c r="P614" s="266" t="s">
        <v>108</v>
      </c>
      <c r="Q614" s="255"/>
      <c r="R614" s="259"/>
      <c r="S614" s="90" t="s">
        <v>100</v>
      </c>
      <c r="T614" s="90"/>
      <c r="U614" s="91"/>
      <c r="V614" s="92" t="s">
        <v>100</v>
      </c>
      <c r="W614" s="87"/>
      <c r="X614" s="90"/>
      <c r="Y614" s="90"/>
      <c r="Z614" s="90"/>
      <c r="AA614" s="92"/>
    </row>
    <row r="615" spans="1:28" ht="8.25" customHeight="1" x14ac:dyDescent="0.2">
      <c r="A615" s="74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O615" s="76"/>
      <c r="P615" s="74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</row>
    <row r="616" spans="1:28" ht="8.25" customHeight="1" thickBot="1" x14ac:dyDescent="0.25">
      <c r="A616" s="177"/>
      <c r="B616" s="178"/>
      <c r="C616" s="178"/>
      <c r="D616" s="178"/>
      <c r="E616" s="178"/>
      <c r="F616" s="178"/>
      <c r="G616" s="178"/>
      <c r="H616" s="178"/>
      <c r="I616" s="178"/>
      <c r="J616" s="178"/>
      <c r="K616" s="178"/>
      <c r="L616" s="178"/>
      <c r="O616" s="79"/>
      <c r="P616" s="177"/>
      <c r="Q616" s="178"/>
      <c r="R616" s="178"/>
      <c r="S616" s="178"/>
      <c r="T616" s="178"/>
      <c r="U616" s="178"/>
      <c r="V616" s="178"/>
      <c r="W616" s="178"/>
      <c r="X616" s="178"/>
      <c r="Y616" s="178"/>
      <c r="Z616" s="178"/>
      <c r="AA616" s="178"/>
    </row>
    <row r="617" spans="1:28" ht="18" customHeight="1" thickBot="1" x14ac:dyDescent="0.3">
      <c r="A617" s="82" t="s">
        <v>90</v>
      </c>
      <c r="B617" s="83"/>
      <c r="C617" s="83"/>
      <c r="D617" s="84" t="str">
        <f>D602</f>
        <v>M1</v>
      </c>
      <c r="E617" s="84" t="s">
        <v>91</v>
      </c>
      <c r="F617" s="83"/>
      <c r="G617" s="254"/>
      <c r="H617" s="255"/>
      <c r="I617" s="255"/>
      <c r="J617" s="255"/>
      <c r="K617" s="255"/>
      <c r="L617" s="256"/>
      <c r="M617" s="162" t="s">
        <v>138</v>
      </c>
      <c r="O617" s="86"/>
      <c r="P617" s="82" t="s">
        <v>90</v>
      </c>
      <c r="Q617" s="83"/>
      <c r="R617" s="83"/>
      <c r="S617" s="84" t="str">
        <f>S602</f>
        <v>M2</v>
      </c>
      <c r="T617" s="84" t="s">
        <v>91</v>
      </c>
      <c r="U617" s="83"/>
      <c r="V617" s="254"/>
      <c r="W617" s="254"/>
      <c r="X617" s="254"/>
      <c r="Y617" s="254"/>
      <c r="Z617" s="254"/>
      <c r="AA617" s="257"/>
      <c r="AB617" s="162" t="s">
        <v>138</v>
      </c>
    </row>
    <row r="618" spans="1:28" ht="21.75" customHeight="1" x14ac:dyDescent="0.2">
      <c r="A618" s="70" t="s">
        <v>104</v>
      </c>
      <c r="B618" s="71">
        <f>VLOOKUP($D602,'Tischplan_16er_1.-5.'!$4:$100,18)</f>
        <v>9</v>
      </c>
      <c r="C618" s="71">
        <f>VLOOKUP($D602,'Tischplan_16er_1.-5.'!$4:$100,19)</f>
        <v>1</v>
      </c>
      <c r="D618" s="95"/>
      <c r="E618" s="95"/>
      <c r="F618" s="96"/>
      <c r="G618" s="97"/>
      <c r="H618" s="98"/>
      <c r="I618" s="95"/>
      <c r="J618" s="95"/>
      <c r="K618" s="95"/>
      <c r="L618" s="97"/>
      <c r="M618" s="157"/>
      <c r="O618" s="86"/>
      <c r="P618" s="70" t="s">
        <v>104</v>
      </c>
      <c r="Q618" s="71">
        <f>VLOOKUP($S602,'Tischplan_16er_1.-5.'!$4:$100,18)</f>
        <v>10</v>
      </c>
      <c r="R618" s="71">
        <f>VLOOKUP($S602,'Tischplan_16er_1.-5.'!$4:$100,19)</f>
        <v>1</v>
      </c>
      <c r="S618" s="95"/>
      <c r="T618" s="95"/>
      <c r="U618" s="96"/>
      <c r="V618" s="97"/>
      <c r="W618" s="98"/>
      <c r="X618" s="95"/>
      <c r="Y618" s="95"/>
      <c r="Z618" s="95"/>
      <c r="AA618" s="97"/>
      <c r="AB618" s="157"/>
    </row>
    <row r="619" spans="1:28" ht="21.75" customHeight="1" x14ac:dyDescent="0.2">
      <c r="A619" s="167" t="s">
        <v>105</v>
      </c>
      <c r="B619" s="168">
        <f>VLOOKUP($D602,'Tischplan_16er_1.-5.'!$4:$100,20)</f>
        <v>9</v>
      </c>
      <c r="C619" s="168">
        <f>VLOOKUP($D602,'Tischplan_16er_1.-5.'!$4:$100,21)</f>
        <v>2</v>
      </c>
      <c r="D619" s="169"/>
      <c r="E619" s="169"/>
      <c r="F619" s="170"/>
      <c r="G619" s="171"/>
      <c r="H619" s="172"/>
      <c r="I619" s="169"/>
      <c r="J619" s="169"/>
      <c r="K619" s="169"/>
      <c r="L619" s="171"/>
      <c r="M619" s="157"/>
      <c r="O619" s="86"/>
      <c r="P619" s="167" t="s">
        <v>105</v>
      </c>
      <c r="Q619" s="168">
        <f>VLOOKUP($S602,'Tischplan_16er_1.-5.'!$4:$100,20)</f>
        <v>10</v>
      </c>
      <c r="R619" s="168">
        <f>VLOOKUP($S602,'Tischplan_16er_1.-5.'!$4:$100,21)</f>
        <v>2</v>
      </c>
      <c r="S619" s="169"/>
      <c r="T619" s="169"/>
      <c r="U619" s="170"/>
      <c r="V619" s="171"/>
      <c r="W619" s="172"/>
      <c r="X619" s="169"/>
      <c r="Y619" s="169"/>
      <c r="Z619" s="169"/>
      <c r="AA619" s="171"/>
      <c r="AB619" s="157"/>
    </row>
    <row r="620" spans="1:28" ht="21.75" customHeight="1" thickBot="1" x14ac:dyDescent="0.25">
      <c r="A620" s="72" t="s">
        <v>141</v>
      </c>
      <c r="B620" s="73">
        <f>VLOOKUP($D602,'Tischplan_16er_1.-5.'!$4:$100,22)</f>
        <v>9</v>
      </c>
      <c r="C620" s="73">
        <f>VLOOKUP($D602,'Tischplan_16er_1.-5.'!$4:$100,23)</f>
        <v>3</v>
      </c>
      <c r="D620" s="99"/>
      <c r="E620" s="99"/>
      <c r="F620" s="100"/>
      <c r="G620" s="101"/>
      <c r="H620" s="102"/>
      <c r="I620" s="99"/>
      <c r="J620" s="99"/>
      <c r="K620" s="99"/>
      <c r="L620" s="101"/>
      <c r="M620" s="157"/>
      <c r="O620" s="86"/>
      <c r="P620" s="72" t="s">
        <v>141</v>
      </c>
      <c r="Q620" s="73">
        <f>VLOOKUP($S602,'Tischplan_16er_1.-5.'!$4:$100,22)</f>
        <v>10</v>
      </c>
      <c r="R620" s="73">
        <f>VLOOKUP($S602,'Tischplan_16er_1.-5.'!$4:$100,23)</f>
        <v>3</v>
      </c>
      <c r="S620" s="99"/>
      <c r="T620" s="99"/>
      <c r="U620" s="100"/>
      <c r="V620" s="101"/>
      <c r="W620" s="102"/>
      <c r="X620" s="99"/>
      <c r="Y620" s="99"/>
      <c r="Z620" s="99"/>
      <c r="AA620" s="101"/>
      <c r="AB620" s="157"/>
    </row>
    <row r="621" spans="1:28" ht="21.75" customHeight="1" thickBot="1" x14ac:dyDescent="0.25">
      <c r="A621" s="103" t="s">
        <v>109</v>
      </c>
      <c r="B621" s="109"/>
      <c r="C621" s="109"/>
      <c r="D621" s="90"/>
      <c r="E621" s="90"/>
      <c r="F621" s="91"/>
      <c r="G621" s="92"/>
      <c r="H621" s="87"/>
      <c r="I621" s="90"/>
      <c r="J621" s="90"/>
      <c r="K621" s="90"/>
      <c r="L621" s="92"/>
      <c r="O621" s="86"/>
      <c r="P621" s="103" t="s">
        <v>109</v>
      </c>
      <c r="Q621" s="109"/>
      <c r="R621" s="109"/>
      <c r="S621" s="90"/>
      <c r="T621" s="90"/>
      <c r="U621" s="91"/>
      <c r="V621" s="92"/>
      <c r="W621" s="87"/>
      <c r="X621" s="90"/>
      <c r="Y621" s="90"/>
      <c r="Z621" s="90"/>
      <c r="AA621" s="92"/>
    </row>
    <row r="622" spans="1:28" ht="21.75" customHeight="1" thickBot="1" x14ac:dyDescent="0.25">
      <c r="A622" s="266" t="s">
        <v>115</v>
      </c>
      <c r="B622" s="255"/>
      <c r="C622" s="259"/>
      <c r="D622" s="90" t="s">
        <v>100</v>
      </c>
      <c r="E622" s="90"/>
      <c r="F622" s="91"/>
      <c r="G622" s="92" t="s">
        <v>100</v>
      </c>
      <c r="H622" s="87"/>
      <c r="I622" s="90"/>
      <c r="J622" s="90"/>
      <c r="K622" s="90"/>
      <c r="L622" s="92"/>
      <c r="O622" s="86"/>
      <c r="P622" s="266" t="s">
        <v>115</v>
      </c>
      <c r="Q622" s="255"/>
      <c r="R622" s="259"/>
      <c r="S622" s="90" t="s">
        <v>100</v>
      </c>
      <c r="T622" s="90"/>
      <c r="U622" s="91"/>
      <c r="V622" s="92" t="s">
        <v>100</v>
      </c>
      <c r="W622" s="87"/>
      <c r="X622" s="90"/>
      <c r="Y622" s="90"/>
      <c r="Z622" s="90"/>
      <c r="AA622" s="92"/>
    </row>
    <row r="623" spans="1:28" ht="8.25" customHeight="1" thickBot="1" x14ac:dyDescent="0.25">
      <c r="A623" s="164"/>
      <c r="B623" s="173"/>
      <c r="C623" s="173"/>
      <c r="D623" s="83"/>
      <c r="E623" s="83"/>
      <c r="F623" s="83"/>
      <c r="G623" s="83"/>
      <c r="H623" s="83"/>
      <c r="I623" s="83"/>
      <c r="J623" s="83"/>
      <c r="K623" s="83"/>
      <c r="L623" s="83"/>
      <c r="P623" s="164"/>
      <c r="Q623" s="174"/>
      <c r="R623" s="174"/>
      <c r="S623" s="175"/>
      <c r="T623" s="175"/>
      <c r="U623" s="175"/>
      <c r="V623" s="175"/>
      <c r="W623" s="175"/>
      <c r="X623" s="175"/>
      <c r="Y623" s="175"/>
      <c r="Z623" s="175"/>
      <c r="AA623" s="175"/>
    </row>
    <row r="624" spans="1:28" ht="18" customHeight="1" thickBot="1" x14ac:dyDescent="0.3">
      <c r="A624" s="82" t="s">
        <v>90</v>
      </c>
      <c r="B624" s="83"/>
      <c r="C624" s="83"/>
      <c r="D624" s="84" t="str">
        <f>D602</f>
        <v>M1</v>
      </c>
      <c r="E624" s="84" t="s">
        <v>91</v>
      </c>
      <c r="F624" s="83"/>
      <c r="G624" s="254"/>
      <c r="H624" s="255"/>
      <c r="I624" s="255"/>
      <c r="J624" s="255"/>
      <c r="K624" s="255"/>
      <c r="L624" s="256"/>
      <c r="M624" s="162" t="s">
        <v>138</v>
      </c>
      <c r="N624" s="166"/>
      <c r="O624" s="86"/>
      <c r="P624" s="82" t="s">
        <v>90</v>
      </c>
      <c r="Q624" s="83"/>
      <c r="R624" s="83"/>
      <c r="S624" s="84" t="str">
        <f>S602</f>
        <v>M2</v>
      </c>
      <c r="T624" s="84" t="s">
        <v>91</v>
      </c>
      <c r="U624" s="83"/>
      <c r="V624" s="254"/>
      <c r="W624" s="254"/>
      <c r="X624" s="254"/>
      <c r="Y624" s="254"/>
      <c r="Z624" s="254"/>
      <c r="AA624" s="257"/>
      <c r="AB624" s="162" t="s">
        <v>138</v>
      </c>
    </row>
    <row r="625" spans="1:28" ht="21.75" customHeight="1" x14ac:dyDescent="0.2">
      <c r="A625" s="70" t="s">
        <v>110</v>
      </c>
      <c r="B625" s="71">
        <f>VLOOKUP($D602,'Tischplan_16er_1.-5.'!$4:$100,26)</f>
        <v>8</v>
      </c>
      <c r="C625" s="71">
        <f>VLOOKUP($D602,'Tischplan_16er_1.-5.'!$4:$100,27)</f>
        <v>2</v>
      </c>
      <c r="D625" s="95"/>
      <c r="E625" s="95"/>
      <c r="F625" s="96"/>
      <c r="G625" s="97"/>
      <c r="H625" s="98"/>
      <c r="I625" s="95"/>
      <c r="J625" s="95"/>
      <c r="K625" s="95"/>
      <c r="L625" s="97"/>
      <c r="M625" s="157"/>
      <c r="O625" s="86"/>
      <c r="P625" s="70" t="s">
        <v>110</v>
      </c>
      <c r="Q625" s="71">
        <f>VLOOKUP($S602,'Tischplan_16er_1.-5.'!$4:$100,26)</f>
        <v>7</v>
      </c>
      <c r="R625" s="71">
        <f>VLOOKUP($S602,'Tischplan_16er_1.-5.'!$4:$100,27)</f>
        <v>2</v>
      </c>
      <c r="S625" s="95"/>
      <c r="T625" s="95"/>
      <c r="U625" s="96"/>
      <c r="V625" s="97"/>
      <c r="W625" s="98"/>
      <c r="X625" s="95"/>
      <c r="Y625" s="95"/>
      <c r="Z625" s="95"/>
      <c r="AA625" s="97"/>
      <c r="AB625" s="157"/>
    </row>
    <row r="626" spans="1:28" ht="21.75" customHeight="1" x14ac:dyDescent="0.2">
      <c r="A626" s="167" t="s">
        <v>111</v>
      </c>
      <c r="B626" s="168">
        <f>VLOOKUP($D602,'Tischplan_16er_1.-5.'!$4:$100,28)</f>
        <v>6</v>
      </c>
      <c r="C626" s="168">
        <f>VLOOKUP($D602,'Tischplan_16er_1.-5.'!$4:$100,29)</f>
        <v>1</v>
      </c>
      <c r="D626" s="169"/>
      <c r="E626" s="169"/>
      <c r="F626" s="170"/>
      <c r="G626" s="171"/>
      <c r="H626" s="172"/>
      <c r="I626" s="169"/>
      <c r="J626" s="169"/>
      <c r="K626" s="169"/>
      <c r="L626" s="171"/>
      <c r="M626" s="157"/>
      <c r="O626" s="86"/>
      <c r="P626" s="167" t="s">
        <v>111</v>
      </c>
      <c r="Q626" s="168">
        <f>VLOOKUP($S602,'Tischplan_16er_1.-5.'!$4:$100,28)</f>
        <v>5</v>
      </c>
      <c r="R626" s="168">
        <f>VLOOKUP($S602,'Tischplan_16er_1.-5.'!$4:$100,29)</f>
        <v>1</v>
      </c>
      <c r="S626" s="169"/>
      <c r="T626" s="169"/>
      <c r="U626" s="170"/>
      <c r="V626" s="171"/>
      <c r="W626" s="172"/>
      <c r="X626" s="169"/>
      <c r="Y626" s="169"/>
      <c r="Z626" s="169"/>
      <c r="AA626" s="171"/>
      <c r="AB626" s="157"/>
    </row>
    <row r="627" spans="1:28" ht="21.75" customHeight="1" thickBot="1" x14ac:dyDescent="0.25">
      <c r="A627" s="72" t="s">
        <v>142</v>
      </c>
      <c r="B627" s="73">
        <f>VLOOKUP($D602,'Tischplan_16er_1.-5.'!$4:$100,30)</f>
        <v>7</v>
      </c>
      <c r="C627" s="73">
        <f>VLOOKUP($D602,'Tischplan_16er_1.-5.'!$4:$100,31)</f>
        <v>4</v>
      </c>
      <c r="D627" s="99"/>
      <c r="E627" s="99"/>
      <c r="F627" s="100"/>
      <c r="G627" s="101"/>
      <c r="H627" s="102"/>
      <c r="I627" s="99"/>
      <c r="J627" s="99"/>
      <c r="K627" s="99"/>
      <c r="L627" s="101"/>
      <c r="M627" s="157"/>
      <c r="O627" s="86"/>
      <c r="P627" s="72" t="s">
        <v>142</v>
      </c>
      <c r="Q627" s="73">
        <f>VLOOKUP($S602,'Tischplan_16er_1.-5.'!$4:$100,30)</f>
        <v>8</v>
      </c>
      <c r="R627" s="73">
        <f>VLOOKUP($S602,'Tischplan_16er_1.-5.'!$4:$100,31)</f>
        <v>4</v>
      </c>
      <c r="S627" s="99"/>
      <c r="T627" s="99"/>
      <c r="U627" s="100"/>
      <c r="V627" s="101"/>
      <c r="W627" s="102"/>
      <c r="X627" s="99"/>
      <c r="Y627" s="99"/>
      <c r="Z627" s="99"/>
      <c r="AA627" s="101"/>
      <c r="AB627" s="157"/>
    </row>
    <row r="628" spans="1:28" ht="21.75" customHeight="1" thickBot="1" x14ac:dyDescent="0.25">
      <c r="A628" s="103" t="s">
        <v>116</v>
      </c>
      <c r="B628" s="109"/>
      <c r="C628" s="109"/>
      <c r="D628" s="90"/>
      <c r="E628" s="90"/>
      <c r="F628" s="91"/>
      <c r="G628" s="92"/>
      <c r="H628" s="87"/>
      <c r="I628" s="90"/>
      <c r="J628" s="90"/>
      <c r="K628" s="90"/>
      <c r="L628" s="92"/>
      <c r="O628" s="86"/>
      <c r="P628" s="103" t="s">
        <v>116</v>
      </c>
      <c r="Q628" s="109"/>
      <c r="R628" s="109"/>
      <c r="S628" s="90"/>
      <c r="T628" s="90"/>
      <c r="U628" s="91"/>
      <c r="V628" s="92"/>
      <c r="W628" s="87"/>
      <c r="X628" s="90"/>
      <c r="Y628" s="90"/>
      <c r="Z628" s="90"/>
      <c r="AA628" s="92"/>
    </row>
    <row r="629" spans="1:28" ht="21.75" customHeight="1" thickBot="1" x14ac:dyDescent="0.25">
      <c r="A629" s="266" t="s">
        <v>143</v>
      </c>
      <c r="B629" s="255"/>
      <c r="C629" s="259"/>
      <c r="D629" s="90" t="s">
        <v>100</v>
      </c>
      <c r="E629" s="90"/>
      <c r="F629" s="91"/>
      <c r="G629" s="92" t="s">
        <v>100</v>
      </c>
      <c r="H629" s="87"/>
      <c r="I629" s="90"/>
      <c r="J629" s="90"/>
      <c r="K629" s="90"/>
      <c r="L629" s="92"/>
      <c r="O629" s="86"/>
      <c r="P629" s="266" t="s">
        <v>143</v>
      </c>
      <c r="Q629" s="255"/>
      <c r="R629" s="259"/>
      <c r="S629" s="90" t="s">
        <v>100</v>
      </c>
      <c r="T629" s="90"/>
      <c r="U629" s="91"/>
      <c r="V629" s="92" t="s">
        <v>100</v>
      </c>
      <c r="W629" s="87"/>
      <c r="X629" s="90"/>
      <c r="Y629" s="90"/>
      <c r="Z629" s="90"/>
      <c r="AA629" s="92"/>
    </row>
    <row r="630" spans="1:28" ht="21" customHeight="1" x14ac:dyDescent="0.2">
      <c r="M630" s="180"/>
      <c r="N630" s="180"/>
      <c r="O630" s="69"/>
      <c r="AB630" s="180"/>
    </row>
    <row r="631" spans="1:28" ht="24" customHeight="1" thickBot="1" x14ac:dyDescent="0.25">
      <c r="A631" s="81"/>
      <c r="B631" s="267" t="str">
        <f>$B$1</f>
        <v xml:space="preserve">  3-Serien Liga</v>
      </c>
      <c r="C631" s="267"/>
      <c r="D631" s="267"/>
      <c r="E631" s="267"/>
      <c r="F631" s="267"/>
      <c r="G631" s="267"/>
      <c r="H631" s="267"/>
      <c r="I631" s="267"/>
      <c r="J631" s="268">
        <f>$J$1</f>
        <v>2023</v>
      </c>
      <c r="K631" s="268"/>
      <c r="L631" s="268"/>
      <c r="M631" s="180" t="str">
        <f>M601</f>
        <v>M</v>
      </c>
      <c r="N631" s="180"/>
      <c r="O631" s="69">
        <f>O601+2</f>
        <v>4</v>
      </c>
      <c r="P631" s="81"/>
      <c r="Q631" s="267" t="str">
        <f>$B$1</f>
        <v xml:space="preserve">  3-Serien Liga</v>
      </c>
      <c r="R631" s="267"/>
      <c r="S631" s="267"/>
      <c r="T631" s="267"/>
      <c r="U631" s="267"/>
      <c r="V631" s="267"/>
      <c r="W631" s="267"/>
      <c r="X631" s="267"/>
      <c r="Y631" s="268">
        <f>$J$1</f>
        <v>2023</v>
      </c>
      <c r="Z631" s="268"/>
      <c r="AA631" s="268"/>
      <c r="AB631" s="180" t="str">
        <f>AB601</f>
        <v>M</v>
      </c>
    </row>
    <row r="632" spans="1:28" ht="18" customHeight="1" thickBot="1" x14ac:dyDescent="0.3">
      <c r="A632" s="82" t="s">
        <v>90</v>
      </c>
      <c r="B632" s="83"/>
      <c r="C632" s="83"/>
      <c r="D632" s="84" t="str">
        <f>M631&amp;O631-1</f>
        <v>M3</v>
      </c>
      <c r="E632" s="84" t="s">
        <v>91</v>
      </c>
      <c r="F632" s="83"/>
      <c r="G632" s="254"/>
      <c r="H632" s="255"/>
      <c r="I632" s="255"/>
      <c r="J632" s="255"/>
      <c r="K632" s="255"/>
      <c r="L632" s="256"/>
      <c r="M632" s="166"/>
      <c r="N632" s="166"/>
      <c r="O632" s="86"/>
      <c r="P632" s="82" t="s">
        <v>90</v>
      </c>
      <c r="Q632" s="83"/>
      <c r="R632" s="83"/>
      <c r="S632" s="84" t="str">
        <f>M631&amp;O631</f>
        <v>M4</v>
      </c>
      <c r="T632" s="84" t="s">
        <v>91</v>
      </c>
      <c r="U632" s="83"/>
      <c r="V632" s="254"/>
      <c r="W632" s="254"/>
      <c r="X632" s="254"/>
      <c r="Y632" s="254"/>
      <c r="Z632" s="254"/>
      <c r="AA632" s="257"/>
      <c r="AB632" s="166"/>
    </row>
    <row r="633" spans="1:28" ht="18" customHeight="1" thickBot="1" x14ac:dyDescent="0.25">
      <c r="A633" s="87" t="s">
        <v>92</v>
      </c>
      <c r="B633" s="88" t="s">
        <v>93</v>
      </c>
      <c r="C633" s="88" t="s">
        <v>23</v>
      </c>
      <c r="D633" s="88" t="s">
        <v>94</v>
      </c>
      <c r="E633" s="88" t="s">
        <v>95</v>
      </c>
      <c r="F633" s="88" t="s">
        <v>96</v>
      </c>
      <c r="G633" s="89" t="s">
        <v>97</v>
      </c>
      <c r="H633" s="263" t="s">
        <v>98</v>
      </c>
      <c r="I633" s="264"/>
      <c r="J633" s="264"/>
      <c r="K633" s="264"/>
      <c r="L633" s="265"/>
      <c r="M633" s="162" t="s">
        <v>138</v>
      </c>
      <c r="N633" s="166"/>
      <c r="O633" s="86"/>
      <c r="P633" s="87" t="s">
        <v>92</v>
      </c>
      <c r="Q633" s="88" t="s">
        <v>93</v>
      </c>
      <c r="R633" s="88" t="s">
        <v>23</v>
      </c>
      <c r="S633" s="88" t="s">
        <v>94</v>
      </c>
      <c r="T633" s="88" t="s">
        <v>95</v>
      </c>
      <c r="U633" s="88" t="s">
        <v>96</v>
      </c>
      <c r="V633" s="89" t="s">
        <v>97</v>
      </c>
      <c r="W633" s="263" t="s">
        <v>98</v>
      </c>
      <c r="X633" s="264"/>
      <c r="Y633" s="264"/>
      <c r="Z633" s="264"/>
      <c r="AA633" s="265"/>
      <c r="AB633" s="162" t="s">
        <v>138</v>
      </c>
    </row>
    <row r="634" spans="1:28" ht="21.75" customHeight="1" x14ac:dyDescent="0.2">
      <c r="A634" s="70" t="s">
        <v>99</v>
      </c>
      <c r="B634" s="71">
        <f>VLOOKUP($D632,'Tischplan_16er_1.-5.'!$4:$100,2)</f>
        <v>9</v>
      </c>
      <c r="C634" s="71">
        <f>VLOOKUP($D632,'Tischplan_16er_1.-5.'!$4:$100,3)</f>
        <v>4</v>
      </c>
      <c r="D634" s="95" t="s">
        <v>100</v>
      </c>
      <c r="E634" s="95"/>
      <c r="F634" s="96"/>
      <c r="G634" s="97" t="s">
        <v>100</v>
      </c>
      <c r="H634" s="98"/>
      <c r="I634" s="95"/>
      <c r="J634" s="95"/>
      <c r="K634" s="95"/>
      <c r="L634" s="97"/>
      <c r="M634" s="157"/>
      <c r="O634" s="86"/>
      <c r="P634" s="70" t="s">
        <v>99</v>
      </c>
      <c r="Q634" s="71">
        <f>VLOOKUP($S632,'Tischplan_16er_1.-5.'!$4:$100,2)</f>
        <v>10</v>
      </c>
      <c r="R634" s="71">
        <f>VLOOKUP($S632,'Tischplan_16er_1.-5.'!$4:$100,3)</f>
        <v>4</v>
      </c>
      <c r="S634" s="95"/>
      <c r="T634" s="95"/>
      <c r="U634" s="96"/>
      <c r="V634" s="97"/>
      <c r="W634" s="98"/>
      <c r="X634" s="95"/>
      <c r="Y634" s="95"/>
      <c r="Z634" s="95"/>
      <c r="AA634" s="97"/>
      <c r="AB634" s="157"/>
    </row>
    <row r="635" spans="1:28" ht="21.75" customHeight="1" x14ac:dyDescent="0.2">
      <c r="A635" s="167" t="s">
        <v>101</v>
      </c>
      <c r="B635" s="168">
        <f>VLOOKUP($D632,'Tischplan_16er_1.-5.'!$4:$100,4)</f>
        <v>10</v>
      </c>
      <c r="C635" s="168">
        <f>VLOOKUP($D632,'Tischplan_16er_1.-5.'!$4:$100,5)</f>
        <v>3</v>
      </c>
      <c r="D635" s="169"/>
      <c r="E635" s="169"/>
      <c r="F635" s="170"/>
      <c r="G635" s="171"/>
      <c r="H635" s="172"/>
      <c r="I635" s="169"/>
      <c r="J635" s="169"/>
      <c r="K635" s="169"/>
      <c r="L635" s="171"/>
      <c r="M635" s="157"/>
      <c r="O635" s="86" t="s">
        <v>100</v>
      </c>
      <c r="P635" s="167" t="s">
        <v>101</v>
      </c>
      <c r="Q635" s="168">
        <f>VLOOKUP($S632,'Tischplan_16er_1.-5.'!$4:$100,4)</f>
        <v>9</v>
      </c>
      <c r="R635" s="168">
        <f>VLOOKUP($S632,'Tischplan_16er_1.-5.'!$4:$100,5)</f>
        <v>3</v>
      </c>
      <c r="S635" s="169"/>
      <c r="T635" s="169"/>
      <c r="U635" s="170"/>
      <c r="V635" s="171"/>
      <c r="W635" s="172"/>
      <c r="X635" s="169"/>
      <c r="Y635" s="169"/>
      <c r="Z635" s="169"/>
      <c r="AA635" s="171"/>
      <c r="AB635" s="157"/>
    </row>
    <row r="636" spans="1:28" ht="21.75" customHeight="1" thickBot="1" x14ac:dyDescent="0.25">
      <c r="A636" s="72" t="s">
        <v>139</v>
      </c>
      <c r="B636" s="73">
        <f>VLOOKUP($D632,'Tischplan_16er_1.-5.'!$4:$100,6)</f>
        <v>12</v>
      </c>
      <c r="C636" s="73">
        <f>VLOOKUP($D632,'Tischplan_16er_1.-5.'!$4:$100,7)</f>
        <v>2</v>
      </c>
      <c r="D636" s="99"/>
      <c r="E636" s="99"/>
      <c r="F636" s="100"/>
      <c r="G636" s="101"/>
      <c r="H636" s="102"/>
      <c r="I636" s="99"/>
      <c r="J636" s="99"/>
      <c r="K636" s="99"/>
      <c r="L636" s="101"/>
      <c r="M636" s="157"/>
      <c r="O636" s="86"/>
      <c r="P636" s="72" t="s">
        <v>139</v>
      </c>
      <c r="Q636" s="73">
        <f>VLOOKUP($S632,'Tischplan_16er_1.-5.'!$4:$100,6)</f>
        <v>11</v>
      </c>
      <c r="R636" s="73">
        <f>VLOOKUP($S632,'Tischplan_16er_1.-5.'!$4:$100,7)</f>
        <v>2</v>
      </c>
      <c r="S636" s="99"/>
      <c r="T636" s="99"/>
      <c r="U636" s="100"/>
      <c r="V636" s="101"/>
      <c r="W636" s="102"/>
      <c r="X636" s="99"/>
      <c r="Y636" s="99"/>
      <c r="Z636" s="99"/>
      <c r="AA636" s="101"/>
      <c r="AB636" s="157"/>
    </row>
    <row r="637" spans="1:28" ht="21.75" customHeight="1" thickBot="1" x14ac:dyDescent="0.25">
      <c r="A637" s="103" t="s">
        <v>106</v>
      </c>
      <c r="B637" s="109"/>
      <c r="C637" s="109"/>
      <c r="D637" s="90"/>
      <c r="E637" s="90"/>
      <c r="F637" s="91"/>
      <c r="G637" s="92" t="s">
        <v>100</v>
      </c>
      <c r="H637" s="87"/>
      <c r="I637" s="90"/>
      <c r="J637" s="90"/>
      <c r="K637" s="90"/>
      <c r="L637" s="92"/>
      <c r="O637" s="86"/>
      <c r="P637" s="103" t="s">
        <v>106</v>
      </c>
      <c r="Q637" s="109"/>
      <c r="R637" s="109"/>
      <c r="S637" s="90"/>
      <c r="T637" s="90"/>
      <c r="U637" s="91"/>
      <c r="V637" s="92"/>
      <c r="W637" s="87"/>
      <c r="X637" s="90"/>
      <c r="Y637" s="90"/>
      <c r="Z637" s="90"/>
      <c r="AA637" s="92"/>
    </row>
    <row r="638" spans="1:28" ht="8.25" customHeight="1" thickBot="1" x14ac:dyDescent="0.25">
      <c r="A638" s="164"/>
      <c r="B638" s="173"/>
      <c r="C638" s="173"/>
      <c r="D638" s="83"/>
      <c r="E638" s="83"/>
      <c r="F638" s="83"/>
      <c r="G638" s="83"/>
      <c r="H638" s="83"/>
      <c r="I638" s="83"/>
      <c r="J638" s="83"/>
      <c r="K638" s="83"/>
      <c r="L638" s="83"/>
      <c r="P638" s="164"/>
      <c r="Q638" s="174"/>
      <c r="R638" s="174"/>
      <c r="S638" s="175"/>
      <c r="T638" s="175"/>
      <c r="U638" s="175"/>
      <c r="V638" s="175"/>
      <c r="W638" s="175"/>
      <c r="X638" s="175"/>
      <c r="Y638" s="175"/>
      <c r="Z638" s="175"/>
      <c r="AA638" s="175"/>
    </row>
    <row r="639" spans="1:28" ht="18" customHeight="1" thickBot="1" x14ac:dyDescent="0.3">
      <c r="A639" s="82" t="s">
        <v>90</v>
      </c>
      <c r="B639" s="83"/>
      <c r="C639" s="83"/>
      <c r="D639" s="84" t="str">
        <f>D632</f>
        <v>M3</v>
      </c>
      <c r="E639" s="84" t="s">
        <v>91</v>
      </c>
      <c r="F639" s="83"/>
      <c r="G639" s="254"/>
      <c r="H639" s="255"/>
      <c r="I639" s="255"/>
      <c r="J639" s="255"/>
      <c r="K639" s="255"/>
      <c r="L639" s="256"/>
      <c r="M639" s="162" t="s">
        <v>138</v>
      </c>
      <c r="O639" s="86"/>
      <c r="P639" s="82" t="s">
        <v>90</v>
      </c>
      <c r="Q639" s="83"/>
      <c r="R639" s="83"/>
      <c r="S639" s="84" t="str">
        <f>S632</f>
        <v>M4</v>
      </c>
      <c r="T639" s="84" t="s">
        <v>91</v>
      </c>
      <c r="U639" s="83"/>
      <c r="V639" s="254"/>
      <c r="W639" s="254"/>
      <c r="X639" s="254"/>
      <c r="Y639" s="254"/>
      <c r="Z639" s="254"/>
      <c r="AA639" s="257"/>
      <c r="AB639" s="162" t="s">
        <v>138</v>
      </c>
    </row>
    <row r="640" spans="1:28" ht="21.75" customHeight="1" x14ac:dyDescent="0.2">
      <c r="A640" s="70" t="s">
        <v>102</v>
      </c>
      <c r="B640" s="71">
        <f>VLOOKUP($D632,'Tischplan_16er_1.-5.'!$4:$100,10)</f>
        <v>8</v>
      </c>
      <c r="C640" s="71">
        <f>VLOOKUP($D632,'Tischplan_16er_1.-5.'!$4:$100,11)</f>
        <v>3</v>
      </c>
      <c r="D640" s="95"/>
      <c r="E640" s="95"/>
      <c r="F640" s="96"/>
      <c r="G640" s="97" t="s">
        <v>100</v>
      </c>
      <c r="H640" s="98"/>
      <c r="I640" s="95"/>
      <c r="J640" s="95"/>
      <c r="K640" s="95"/>
      <c r="L640" s="97"/>
      <c r="M640" s="157"/>
      <c r="N640" s="176"/>
      <c r="O640" s="94"/>
      <c r="P640" s="70" t="s">
        <v>102</v>
      </c>
      <c r="Q640" s="71">
        <f>VLOOKUP($S632,'Tischplan_16er_1.-5.'!$4:$100,10)</f>
        <v>7</v>
      </c>
      <c r="R640" s="71">
        <f>VLOOKUP($S632,'Tischplan_16er_1.-5.'!$4:$100,11)</f>
        <v>3</v>
      </c>
      <c r="S640" s="95"/>
      <c r="T640" s="95"/>
      <c r="U640" s="96"/>
      <c r="V640" s="97"/>
      <c r="W640" s="98"/>
      <c r="X640" s="95"/>
      <c r="Y640" s="95"/>
      <c r="Z640" s="95"/>
      <c r="AA640" s="97"/>
      <c r="AB640" s="157"/>
    </row>
    <row r="641" spans="1:28" ht="21.75" customHeight="1" x14ac:dyDescent="0.2">
      <c r="A641" s="167" t="s">
        <v>103</v>
      </c>
      <c r="B641" s="168">
        <f>VLOOKUP($D632,'Tischplan_16er_1.-5.'!$4:$100,12)</f>
        <v>5</v>
      </c>
      <c r="C641" s="168">
        <f>VLOOKUP($D632,'Tischplan_16er_1.-5.'!$4:$100,13)</f>
        <v>4</v>
      </c>
      <c r="D641" s="169"/>
      <c r="E641" s="169"/>
      <c r="F641" s="170"/>
      <c r="G641" s="171"/>
      <c r="H641" s="172"/>
      <c r="I641" s="169"/>
      <c r="J641" s="169"/>
      <c r="K641" s="169"/>
      <c r="L641" s="171"/>
      <c r="M641" s="157"/>
      <c r="N641" s="176"/>
      <c r="O641" s="94"/>
      <c r="P641" s="167" t="s">
        <v>103</v>
      </c>
      <c r="Q641" s="168">
        <f>VLOOKUP($S632,'Tischplan_16er_1.-5.'!$4:$100,12)</f>
        <v>6</v>
      </c>
      <c r="R641" s="168">
        <f>VLOOKUP($S632,'Tischplan_16er_1.-5.'!$4:$100,13)</f>
        <v>4</v>
      </c>
      <c r="S641" s="169"/>
      <c r="T641" s="169"/>
      <c r="U641" s="170"/>
      <c r="V641" s="171"/>
      <c r="W641" s="172"/>
      <c r="X641" s="169"/>
      <c r="Y641" s="169"/>
      <c r="Z641" s="169"/>
      <c r="AA641" s="171"/>
      <c r="AB641" s="157"/>
    </row>
    <row r="642" spans="1:28" ht="21.75" customHeight="1" thickBot="1" x14ac:dyDescent="0.25">
      <c r="A642" s="72" t="s">
        <v>140</v>
      </c>
      <c r="B642" s="73">
        <f>VLOOKUP($D632,'Tischplan_16er_1.-5.'!$4:$100,14)</f>
        <v>6</v>
      </c>
      <c r="C642" s="73">
        <f>VLOOKUP($D632,'Tischplan_16er_1.-5.'!$4:$100,15)</f>
        <v>1</v>
      </c>
      <c r="D642" s="99"/>
      <c r="E642" s="99"/>
      <c r="F642" s="100"/>
      <c r="G642" s="101"/>
      <c r="H642" s="102"/>
      <c r="I642" s="99"/>
      <c r="J642" s="99"/>
      <c r="K642" s="99"/>
      <c r="L642" s="101"/>
      <c r="M642" s="157"/>
      <c r="N642" s="176"/>
      <c r="O642" s="94"/>
      <c r="P642" s="72" t="s">
        <v>140</v>
      </c>
      <c r="Q642" s="73">
        <f>VLOOKUP($S632,'Tischplan_16er_1.-5.'!$4:$100,14)</f>
        <v>5</v>
      </c>
      <c r="R642" s="73">
        <f>VLOOKUP($S632,'Tischplan_16er_1.-5.'!$4:$100,15)</f>
        <v>1</v>
      </c>
      <c r="S642" s="99"/>
      <c r="T642" s="99"/>
      <c r="U642" s="100"/>
      <c r="V642" s="101"/>
      <c r="W642" s="102"/>
      <c r="X642" s="99"/>
      <c r="Y642" s="99"/>
      <c r="Z642" s="99"/>
      <c r="AA642" s="101"/>
      <c r="AB642" s="157"/>
    </row>
    <row r="643" spans="1:28" ht="21.75" customHeight="1" thickBot="1" x14ac:dyDescent="0.25">
      <c r="A643" s="103" t="s">
        <v>107</v>
      </c>
      <c r="B643" s="109"/>
      <c r="C643" s="109"/>
      <c r="D643" s="90"/>
      <c r="E643" s="90"/>
      <c r="F643" s="91"/>
      <c r="G643" s="92"/>
      <c r="H643" s="87"/>
      <c r="I643" s="90"/>
      <c r="J643" s="90"/>
      <c r="K643" s="90"/>
      <c r="L643" s="92"/>
      <c r="O643" s="86"/>
      <c r="P643" s="103" t="s">
        <v>107</v>
      </c>
      <c r="Q643" s="109"/>
      <c r="R643" s="109"/>
      <c r="S643" s="90"/>
      <c r="T643" s="90"/>
      <c r="U643" s="91"/>
      <c r="V643" s="92"/>
      <c r="W643" s="87"/>
      <c r="X643" s="90"/>
      <c r="Y643" s="90"/>
      <c r="Z643" s="90"/>
      <c r="AA643" s="92"/>
    </row>
    <row r="644" spans="1:28" ht="21.75" customHeight="1" thickBot="1" x14ac:dyDescent="0.25">
      <c r="A644" s="266" t="s">
        <v>108</v>
      </c>
      <c r="B644" s="255"/>
      <c r="C644" s="259"/>
      <c r="D644" s="90" t="s">
        <v>100</v>
      </c>
      <c r="E644" s="90"/>
      <c r="F644" s="91"/>
      <c r="G644" s="92" t="s">
        <v>100</v>
      </c>
      <c r="H644" s="87"/>
      <c r="I644" s="90"/>
      <c r="J644" s="90"/>
      <c r="K644" s="90"/>
      <c r="L644" s="92"/>
      <c r="O644" s="86"/>
      <c r="P644" s="266" t="s">
        <v>108</v>
      </c>
      <c r="Q644" s="255"/>
      <c r="R644" s="259"/>
      <c r="S644" s="90" t="s">
        <v>100</v>
      </c>
      <c r="T644" s="90"/>
      <c r="U644" s="91"/>
      <c r="V644" s="92" t="s">
        <v>100</v>
      </c>
      <c r="W644" s="87"/>
      <c r="X644" s="90"/>
      <c r="Y644" s="90"/>
      <c r="Z644" s="90"/>
      <c r="AA644" s="92"/>
    </row>
    <row r="645" spans="1:28" ht="8.25" customHeight="1" x14ac:dyDescent="0.2">
      <c r="A645" s="74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O645" s="76"/>
      <c r="P645" s="74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</row>
    <row r="646" spans="1:28" ht="8.25" customHeight="1" thickBot="1" x14ac:dyDescent="0.25">
      <c r="A646" s="177"/>
      <c r="B646" s="178"/>
      <c r="C646" s="178"/>
      <c r="D646" s="178"/>
      <c r="E646" s="178"/>
      <c r="F646" s="178"/>
      <c r="G646" s="178"/>
      <c r="H646" s="178"/>
      <c r="I646" s="178"/>
      <c r="J646" s="178"/>
      <c r="K646" s="178"/>
      <c r="L646" s="178"/>
      <c r="O646" s="79"/>
      <c r="P646" s="177"/>
      <c r="Q646" s="178"/>
      <c r="R646" s="178"/>
      <c r="S646" s="178"/>
      <c r="T646" s="178"/>
      <c r="U646" s="178"/>
      <c r="V646" s="178"/>
      <c r="W646" s="178"/>
      <c r="X646" s="178"/>
      <c r="Y646" s="178"/>
      <c r="Z646" s="178"/>
      <c r="AA646" s="178"/>
    </row>
    <row r="647" spans="1:28" ht="18" customHeight="1" thickBot="1" x14ac:dyDescent="0.3">
      <c r="A647" s="82" t="s">
        <v>90</v>
      </c>
      <c r="B647" s="83"/>
      <c r="C647" s="83"/>
      <c r="D647" s="84" t="str">
        <f>D632</f>
        <v>M3</v>
      </c>
      <c r="E647" s="84" t="s">
        <v>91</v>
      </c>
      <c r="F647" s="83"/>
      <c r="G647" s="254"/>
      <c r="H647" s="255"/>
      <c r="I647" s="255"/>
      <c r="J647" s="255"/>
      <c r="K647" s="255"/>
      <c r="L647" s="256"/>
      <c r="M647" s="162" t="s">
        <v>138</v>
      </c>
      <c r="O647" s="86"/>
      <c r="P647" s="82" t="s">
        <v>90</v>
      </c>
      <c r="Q647" s="83"/>
      <c r="R647" s="83"/>
      <c r="S647" s="84" t="str">
        <f>S632</f>
        <v>M4</v>
      </c>
      <c r="T647" s="84" t="s">
        <v>91</v>
      </c>
      <c r="U647" s="83"/>
      <c r="V647" s="254"/>
      <c r="W647" s="254"/>
      <c r="X647" s="254"/>
      <c r="Y647" s="254"/>
      <c r="Z647" s="254"/>
      <c r="AA647" s="257"/>
      <c r="AB647" s="162" t="s">
        <v>138</v>
      </c>
    </row>
    <row r="648" spans="1:28" ht="21.75" customHeight="1" x14ac:dyDescent="0.2">
      <c r="A648" s="70" t="s">
        <v>104</v>
      </c>
      <c r="B648" s="71">
        <f>VLOOKUP($D632,'Tischplan_16er_1.-5.'!$4:$100,18)</f>
        <v>11</v>
      </c>
      <c r="C648" s="71">
        <f>VLOOKUP($D632,'Tischplan_16er_1.-5.'!$4:$100,19)</f>
        <v>1</v>
      </c>
      <c r="D648" s="95"/>
      <c r="E648" s="95"/>
      <c r="F648" s="96"/>
      <c r="G648" s="97"/>
      <c r="H648" s="98"/>
      <c r="I648" s="95"/>
      <c r="J648" s="95"/>
      <c r="K648" s="95"/>
      <c r="L648" s="97"/>
      <c r="M648" s="157"/>
      <c r="O648" s="86"/>
      <c r="P648" s="70" t="s">
        <v>104</v>
      </c>
      <c r="Q648" s="71">
        <f>VLOOKUP($S632,'Tischplan_16er_1.-5.'!$4:$100,18)</f>
        <v>12</v>
      </c>
      <c r="R648" s="71">
        <f>VLOOKUP($S632,'Tischplan_16er_1.-5.'!$4:$100,19)</f>
        <v>1</v>
      </c>
      <c r="S648" s="95"/>
      <c r="T648" s="95"/>
      <c r="U648" s="96"/>
      <c r="V648" s="97"/>
      <c r="W648" s="98"/>
      <c r="X648" s="95"/>
      <c r="Y648" s="95"/>
      <c r="Z648" s="95"/>
      <c r="AA648" s="97"/>
      <c r="AB648" s="157"/>
    </row>
    <row r="649" spans="1:28" ht="21.75" customHeight="1" x14ac:dyDescent="0.2">
      <c r="A649" s="167" t="s">
        <v>105</v>
      </c>
      <c r="B649" s="168">
        <f>VLOOKUP($D632,'Tischplan_16er_1.-5.'!$4:$100,20)</f>
        <v>11</v>
      </c>
      <c r="C649" s="168">
        <f>VLOOKUP($D632,'Tischplan_16er_1.-5.'!$4:$100,21)</f>
        <v>2</v>
      </c>
      <c r="D649" s="169"/>
      <c r="E649" s="169"/>
      <c r="F649" s="170"/>
      <c r="G649" s="171"/>
      <c r="H649" s="172"/>
      <c r="I649" s="169"/>
      <c r="J649" s="169"/>
      <c r="K649" s="169"/>
      <c r="L649" s="171"/>
      <c r="M649" s="157"/>
      <c r="O649" s="86"/>
      <c r="P649" s="167" t="s">
        <v>105</v>
      </c>
      <c r="Q649" s="168">
        <f>VLOOKUP($S632,'Tischplan_16er_1.-5.'!$4:$100,20)</f>
        <v>12</v>
      </c>
      <c r="R649" s="168">
        <f>VLOOKUP($S632,'Tischplan_16er_1.-5.'!$4:$100,21)</f>
        <v>2</v>
      </c>
      <c r="S649" s="169"/>
      <c r="T649" s="169"/>
      <c r="U649" s="170"/>
      <c r="V649" s="171"/>
      <c r="W649" s="172"/>
      <c r="X649" s="169"/>
      <c r="Y649" s="169"/>
      <c r="Z649" s="169"/>
      <c r="AA649" s="171"/>
      <c r="AB649" s="157"/>
    </row>
    <row r="650" spans="1:28" ht="21.75" customHeight="1" thickBot="1" x14ac:dyDescent="0.25">
      <c r="A650" s="72" t="s">
        <v>141</v>
      </c>
      <c r="B650" s="73">
        <f>VLOOKUP($D632,'Tischplan_16er_1.-5.'!$4:$100,22)</f>
        <v>11</v>
      </c>
      <c r="C650" s="73">
        <f>VLOOKUP($D632,'Tischplan_16er_1.-5.'!$4:$100,23)</f>
        <v>3</v>
      </c>
      <c r="D650" s="99"/>
      <c r="E650" s="99"/>
      <c r="F650" s="100"/>
      <c r="G650" s="101"/>
      <c r="H650" s="102"/>
      <c r="I650" s="99"/>
      <c r="J650" s="99"/>
      <c r="K650" s="99"/>
      <c r="L650" s="101"/>
      <c r="M650" s="157"/>
      <c r="O650" s="86"/>
      <c r="P650" s="72" t="s">
        <v>141</v>
      </c>
      <c r="Q650" s="73">
        <f>VLOOKUP($S632,'Tischplan_16er_1.-5.'!$4:$100,22)</f>
        <v>12</v>
      </c>
      <c r="R650" s="73">
        <f>VLOOKUP($S632,'Tischplan_16er_1.-5.'!$4:$100,23)</f>
        <v>3</v>
      </c>
      <c r="S650" s="99"/>
      <c r="T650" s="99"/>
      <c r="U650" s="100"/>
      <c r="V650" s="101"/>
      <c r="W650" s="102"/>
      <c r="X650" s="99"/>
      <c r="Y650" s="99"/>
      <c r="Z650" s="99"/>
      <c r="AA650" s="101"/>
      <c r="AB650" s="157"/>
    </row>
    <row r="651" spans="1:28" ht="21.75" customHeight="1" thickBot="1" x14ac:dyDescent="0.25">
      <c r="A651" s="103" t="s">
        <v>109</v>
      </c>
      <c r="B651" s="109"/>
      <c r="C651" s="109"/>
      <c r="D651" s="90"/>
      <c r="E651" s="90"/>
      <c r="F651" s="91"/>
      <c r="G651" s="92"/>
      <c r="H651" s="87"/>
      <c r="I651" s="90"/>
      <c r="J651" s="90"/>
      <c r="K651" s="90"/>
      <c r="L651" s="92"/>
      <c r="O651" s="86"/>
      <c r="P651" s="103" t="s">
        <v>109</v>
      </c>
      <c r="Q651" s="109"/>
      <c r="R651" s="109"/>
      <c r="S651" s="90"/>
      <c r="T651" s="90"/>
      <c r="U651" s="91"/>
      <c r="V651" s="92"/>
      <c r="W651" s="87"/>
      <c r="X651" s="90"/>
      <c r="Y651" s="90"/>
      <c r="Z651" s="90"/>
      <c r="AA651" s="92"/>
    </row>
    <row r="652" spans="1:28" ht="21.75" customHeight="1" thickBot="1" x14ac:dyDescent="0.25">
      <c r="A652" s="266" t="s">
        <v>115</v>
      </c>
      <c r="B652" s="255"/>
      <c r="C652" s="259"/>
      <c r="D652" s="90" t="s">
        <v>100</v>
      </c>
      <c r="E652" s="90"/>
      <c r="F652" s="91"/>
      <c r="G652" s="92" t="s">
        <v>100</v>
      </c>
      <c r="H652" s="87"/>
      <c r="I652" s="90"/>
      <c r="J652" s="90"/>
      <c r="K652" s="90"/>
      <c r="L652" s="92"/>
      <c r="O652" s="86"/>
      <c r="P652" s="266" t="s">
        <v>115</v>
      </c>
      <c r="Q652" s="255"/>
      <c r="R652" s="259"/>
      <c r="S652" s="90" t="s">
        <v>100</v>
      </c>
      <c r="T652" s="90"/>
      <c r="U652" s="91"/>
      <c r="V652" s="92" t="s">
        <v>100</v>
      </c>
      <c r="W652" s="87"/>
      <c r="X652" s="90"/>
      <c r="Y652" s="90"/>
      <c r="Z652" s="90"/>
      <c r="AA652" s="92"/>
    </row>
    <row r="653" spans="1:28" ht="8.25" customHeight="1" thickBot="1" x14ac:dyDescent="0.25">
      <c r="A653" s="164"/>
      <c r="B653" s="173"/>
      <c r="C653" s="173"/>
      <c r="D653" s="83"/>
      <c r="E653" s="83"/>
      <c r="F653" s="83"/>
      <c r="G653" s="83"/>
      <c r="H653" s="83"/>
      <c r="I653" s="83"/>
      <c r="J653" s="83"/>
      <c r="K653" s="83"/>
      <c r="L653" s="83"/>
      <c r="P653" s="164"/>
      <c r="Q653" s="174"/>
      <c r="R653" s="174"/>
      <c r="S653" s="175"/>
      <c r="T653" s="175"/>
      <c r="U653" s="175"/>
      <c r="V653" s="175"/>
      <c r="W653" s="175"/>
      <c r="X653" s="175"/>
      <c r="Y653" s="175"/>
      <c r="Z653" s="175"/>
      <c r="AA653" s="175"/>
    </row>
    <row r="654" spans="1:28" ht="18" customHeight="1" thickBot="1" x14ac:dyDescent="0.3">
      <c r="A654" s="82" t="s">
        <v>90</v>
      </c>
      <c r="B654" s="83"/>
      <c r="C654" s="83"/>
      <c r="D654" s="84" t="str">
        <f>D632</f>
        <v>M3</v>
      </c>
      <c r="E654" s="84" t="s">
        <v>91</v>
      </c>
      <c r="F654" s="83"/>
      <c r="G654" s="254"/>
      <c r="H654" s="255"/>
      <c r="I654" s="255"/>
      <c r="J654" s="255"/>
      <c r="K654" s="255"/>
      <c r="L654" s="256"/>
      <c r="M654" s="162" t="s">
        <v>138</v>
      </c>
      <c r="N654" s="166"/>
      <c r="O654" s="86"/>
      <c r="P654" s="82" t="s">
        <v>90</v>
      </c>
      <c r="Q654" s="83"/>
      <c r="R654" s="83"/>
      <c r="S654" s="84" t="str">
        <f>S632</f>
        <v>M4</v>
      </c>
      <c r="T654" s="84" t="s">
        <v>91</v>
      </c>
      <c r="U654" s="83"/>
      <c r="V654" s="254"/>
      <c r="W654" s="254"/>
      <c r="X654" s="254"/>
      <c r="Y654" s="254"/>
      <c r="Z654" s="254"/>
      <c r="AA654" s="257"/>
      <c r="AB654" s="162" t="s">
        <v>138</v>
      </c>
    </row>
    <row r="655" spans="1:28" ht="21.75" customHeight="1" x14ac:dyDescent="0.2">
      <c r="A655" s="70" t="s">
        <v>110</v>
      </c>
      <c r="B655" s="71">
        <f>VLOOKUP($D632,'Tischplan_16er_1.-5.'!$4:$100,26)</f>
        <v>6</v>
      </c>
      <c r="C655" s="71">
        <f>VLOOKUP($D632,'Tischplan_16er_1.-5.'!$4:$100,27)</f>
        <v>2</v>
      </c>
      <c r="D655" s="95"/>
      <c r="E655" s="95"/>
      <c r="F655" s="96"/>
      <c r="G655" s="97"/>
      <c r="H655" s="98"/>
      <c r="I655" s="95"/>
      <c r="J655" s="95"/>
      <c r="K655" s="95"/>
      <c r="L655" s="97"/>
      <c r="M655" s="157"/>
      <c r="O655" s="86"/>
      <c r="P655" s="70" t="s">
        <v>110</v>
      </c>
      <c r="Q655" s="71">
        <f>VLOOKUP($S632,'Tischplan_16er_1.-5.'!$4:$100,26)</f>
        <v>5</v>
      </c>
      <c r="R655" s="71">
        <f>VLOOKUP($S632,'Tischplan_16er_1.-5.'!$4:$100,27)</f>
        <v>2</v>
      </c>
      <c r="S655" s="95"/>
      <c r="T655" s="95"/>
      <c r="U655" s="96"/>
      <c r="V655" s="97"/>
      <c r="W655" s="98"/>
      <c r="X655" s="95"/>
      <c r="Y655" s="95"/>
      <c r="Z655" s="95"/>
      <c r="AA655" s="97"/>
      <c r="AB655" s="157"/>
    </row>
    <row r="656" spans="1:28" ht="21.75" customHeight="1" x14ac:dyDescent="0.2">
      <c r="A656" s="167" t="s">
        <v>111</v>
      </c>
      <c r="B656" s="168">
        <f>VLOOKUP($D632,'Tischplan_16er_1.-5.'!$4:$100,28)</f>
        <v>8</v>
      </c>
      <c r="C656" s="168">
        <f>VLOOKUP($D632,'Tischplan_16er_1.-5.'!$4:$100,29)</f>
        <v>1</v>
      </c>
      <c r="D656" s="169"/>
      <c r="E656" s="169"/>
      <c r="F656" s="170"/>
      <c r="G656" s="171"/>
      <c r="H656" s="172"/>
      <c r="I656" s="169"/>
      <c r="J656" s="169"/>
      <c r="K656" s="169"/>
      <c r="L656" s="171"/>
      <c r="M656" s="157"/>
      <c r="O656" s="86"/>
      <c r="P656" s="167" t="s">
        <v>111</v>
      </c>
      <c r="Q656" s="168">
        <f>VLOOKUP($S632,'Tischplan_16er_1.-5.'!$4:$100,28)</f>
        <v>7</v>
      </c>
      <c r="R656" s="168">
        <f>VLOOKUP($S632,'Tischplan_16er_1.-5.'!$4:$100,29)</f>
        <v>1</v>
      </c>
      <c r="S656" s="169"/>
      <c r="T656" s="169"/>
      <c r="U656" s="170"/>
      <c r="V656" s="171"/>
      <c r="W656" s="172"/>
      <c r="X656" s="169"/>
      <c r="Y656" s="169"/>
      <c r="Z656" s="169"/>
      <c r="AA656" s="171"/>
      <c r="AB656" s="157"/>
    </row>
    <row r="657" spans="1:28" ht="21.75" customHeight="1" thickBot="1" x14ac:dyDescent="0.25">
      <c r="A657" s="72" t="s">
        <v>142</v>
      </c>
      <c r="B657" s="73">
        <f>VLOOKUP($D632,'Tischplan_16er_1.-5.'!$4:$100,30)</f>
        <v>5</v>
      </c>
      <c r="C657" s="73">
        <f>VLOOKUP($D632,'Tischplan_16er_1.-5.'!$4:$100,31)</f>
        <v>4</v>
      </c>
      <c r="D657" s="99"/>
      <c r="E657" s="99"/>
      <c r="F657" s="100"/>
      <c r="G657" s="101"/>
      <c r="H657" s="102"/>
      <c r="I657" s="99"/>
      <c r="J657" s="99"/>
      <c r="K657" s="99"/>
      <c r="L657" s="101"/>
      <c r="M657" s="157"/>
      <c r="O657" s="86"/>
      <c r="P657" s="72" t="s">
        <v>142</v>
      </c>
      <c r="Q657" s="73">
        <f>VLOOKUP($S632,'Tischplan_16er_1.-5.'!$4:$100,30)</f>
        <v>6</v>
      </c>
      <c r="R657" s="73">
        <f>VLOOKUP($S632,'Tischplan_16er_1.-5.'!$4:$100,31)</f>
        <v>4</v>
      </c>
      <c r="S657" s="99"/>
      <c r="T657" s="99"/>
      <c r="U657" s="100"/>
      <c r="V657" s="101"/>
      <c r="W657" s="102"/>
      <c r="X657" s="99"/>
      <c r="Y657" s="99"/>
      <c r="Z657" s="99"/>
      <c r="AA657" s="101"/>
      <c r="AB657" s="157"/>
    </row>
    <row r="658" spans="1:28" ht="21.75" customHeight="1" thickBot="1" x14ac:dyDescent="0.25">
      <c r="A658" s="103" t="s">
        <v>116</v>
      </c>
      <c r="B658" s="109"/>
      <c r="C658" s="109"/>
      <c r="D658" s="90"/>
      <c r="E658" s="90"/>
      <c r="F658" s="91"/>
      <c r="G658" s="92"/>
      <c r="H658" s="87"/>
      <c r="I658" s="90"/>
      <c r="J658" s="90"/>
      <c r="K658" s="90"/>
      <c r="L658" s="92"/>
      <c r="O658" s="86"/>
      <c r="P658" s="103" t="s">
        <v>116</v>
      </c>
      <c r="Q658" s="109"/>
      <c r="R658" s="109"/>
      <c r="S658" s="90"/>
      <c r="T658" s="90"/>
      <c r="U658" s="91"/>
      <c r="V658" s="92"/>
      <c r="W658" s="87"/>
      <c r="X658" s="90"/>
      <c r="Y658" s="90"/>
      <c r="Z658" s="90"/>
      <c r="AA658" s="92"/>
    </row>
    <row r="659" spans="1:28" ht="21.75" customHeight="1" thickBot="1" x14ac:dyDescent="0.25">
      <c r="A659" s="266" t="s">
        <v>143</v>
      </c>
      <c r="B659" s="255"/>
      <c r="C659" s="259"/>
      <c r="D659" s="90" t="s">
        <v>100</v>
      </c>
      <c r="E659" s="90"/>
      <c r="F659" s="91"/>
      <c r="G659" s="92" t="s">
        <v>100</v>
      </c>
      <c r="H659" s="87"/>
      <c r="I659" s="90"/>
      <c r="J659" s="90"/>
      <c r="K659" s="90"/>
      <c r="L659" s="92"/>
      <c r="O659" s="86"/>
      <c r="P659" s="266" t="s">
        <v>143</v>
      </c>
      <c r="Q659" s="255"/>
      <c r="R659" s="259"/>
      <c r="S659" s="90" t="s">
        <v>100</v>
      </c>
      <c r="T659" s="90"/>
      <c r="U659" s="91"/>
      <c r="V659" s="92" t="s">
        <v>100</v>
      </c>
      <c r="W659" s="87"/>
      <c r="X659" s="90"/>
      <c r="Y659" s="90"/>
      <c r="Z659" s="90"/>
      <c r="AA659" s="92"/>
    </row>
    <row r="660" spans="1:28" ht="21" customHeight="1" x14ac:dyDescent="0.2">
      <c r="M660" s="180"/>
      <c r="N660" s="180"/>
      <c r="O660" s="69"/>
      <c r="AB660" s="180"/>
    </row>
    <row r="661" spans="1:28" ht="24" customHeight="1" thickBot="1" x14ac:dyDescent="0.25">
      <c r="A661" s="81"/>
      <c r="B661" s="267" t="str">
        <f>$B$1</f>
        <v xml:space="preserve">  3-Serien Liga</v>
      </c>
      <c r="C661" s="267"/>
      <c r="D661" s="267"/>
      <c r="E661" s="267"/>
      <c r="F661" s="267"/>
      <c r="G661" s="267"/>
      <c r="H661" s="267"/>
      <c r="I661" s="267"/>
      <c r="J661" s="268">
        <f>$J$1</f>
        <v>2023</v>
      </c>
      <c r="K661" s="268"/>
      <c r="L661" s="268"/>
      <c r="M661" s="180" t="s">
        <v>128</v>
      </c>
      <c r="N661" s="180"/>
      <c r="O661" s="69">
        <v>2</v>
      </c>
      <c r="P661" s="81"/>
      <c r="Q661" s="267" t="str">
        <f>$B$1</f>
        <v xml:space="preserve">  3-Serien Liga</v>
      </c>
      <c r="R661" s="267"/>
      <c r="S661" s="267"/>
      <c r="T661" s="267"/>
      <c r="U661" s="267"/>
      <c r="V661" s="267"/>
      <c r="W661" s="267"/>
      <c r="X661" s="267"/>
      <c r="Y661" s="268">
        <f>$J$1</f>
        <v>2023</v>
      </c>
      <c r="Z661" s="268"/>
      <c r="AA661" s="268"/>
      <c r="AB661" s="180" t="s">
        <v>128</v>
      </c>
    </row>
    <row r="662" spans="1:28" ht="18" customHeight="1" thickBot="1" x14ac:dyDescent="0.3">
      <c r="A662" s="82" t="s">
        <v>90</v>
      </c>
      <c r="B662" s="83"/>
      <c r="C662" s="83"/>
      <c r="D662" s="84" t="str">
        <f>M661&amp;O661-1</f>
        <v>N1</v>
      </c>
      <c r="E662" s="84" t="s">
        <v>91</v>
      </c>
      <c r="F662" s="83"/>
      <c r="G662" s="254"/>
      <c r="H662" s="255"/>
      <c r="I662" s="255"/>
      <c r="J662" s="255"/>
      <c r="K662" s="255"/>
      <c r="L662" s="256"/>
      <c r="M662" s="166"/>
      <c r="N662" s="166"/>
      <c r="O662" s="86"/>
      <c r="P662" s="82" t="s">
        <v>90</v>
      </c>
      <c r="Q662" s="83"/>
      <c r="R662" s="83"/>
      <c r="S662" s="84" t="str">
        <f>M661&amp;O661</f>
        <v>N2</v>
      </c>
      <c r="T662" s="84" t="s">
        <v>91</v>
      </c>
      <c r="U662" s="83"/>
      <c r="V662" s="254"/>
      <c r="W662" s="254"/>
      <c r="X662" s="254"/>
      <c r="Y662" s="254"/>
      <c r="Z662" s="254"/>
      <c r="AA662" s="257"/>
      <c r="AB662" s="166"/>
    </row>
    <row r="663" spans="1:28" ht="18" customHeight="1" thickBot="1" x14ac:dyDescent="0.25">
      <c r="A663" s="87" t="s">
        <v>92</v>
      </c>
      <c r="B663" s="88" t="s">
        <v>93</v>
      </c>
      <c r="C663" s="88" t="s">
        <v>23</v>
      </c>
      <c r="D663" s="88" t="s">
        <v>94</v>
      </c>
      <c r="E663" s="88" t="s">
        <v>95</v>
      </c>
      <c r="F663" s="88" t="s">
        <v>96</v>
      </c>
      <c r="G663" s="89" t="s">
        <v>97</v>
      </c>
      <c r="H663" s="263" t="s">
        <v>98</v>
      </c>
      <c r="I663" s="264"/>
      <c r="J663" s="264"/>
      <c r="K663" s="264"/>
      <c r="L663" s="265"/>
      <c r="M663" s="162" t="s">
        <v>138</v>
      </c>
      <c r="N663" s="166"/>
      <c r="O663" s="86"/>
      <c r="P663" s="87" t="s">
        <v>92</v>
      </c>
      <c r="Q663" s="88" t="s">
        <v>93</v>
      </c>
      <c r="R663" s="88" t="s">
        <v>23</v>
      </c>
      <c r="S663" s="88" t="s">
        <v>94</v>
      </c>
      <c r="T663" s="88" t="s">
        <v>95</v>
      </c>
      <c r="U663" s="88" t="s">
        <v>96</v>
      </c>
      <c r="V663" s="89" t="s">
        <v>97</v>
      </c>
      <c r="W663" s="263" t="s">
        <v>98</v>
      </c>
      <c r="X663" s="264"/>
      <c r="Y663" s="264"/>
      <c r="Z663" s="264"/>
      <c r="AA663" s="265"/>
      <c r="AB663" s="162" t="s">
        <v>138</v>
      </c>
    </row>
    <row r="664" spans="1:28" ht="21.75" customHeight="1" x14ac:dyDescent="0.2">
      <c r="A664" s="70" t="s">
        <v>99</v>
      </c>
      <c r="B664" s="71">
        <f>VLOOKUP($D662,'Tischplan_16er_1.-5.'!$4:$100,2)</f>
        <v>15</v>
      </c>
      <c r="C664" s="71">
        <f>VLOOKUP($D662,'Tischplan_16er_1.-5.'!$4:$100,3)</f>
        <v>4</v>
      </c>
      <c r="D664" s="95" t="s">
        <v>100</v>
      </c>
      <c r="E664" s="95"/>
      <c r="F664" s="96"/>
      <c r="G664" s="97" t="s">
        <v>100</v>
      </c>
      <c r="H664" s="98"/>
      <c r="I664" s="95"/>
      <c r="J664" s="95"/>
      <c r="K664" s="95"/>
      <c r="L664" s="97"/>
      <c r="M664" s="157"/>
      <c r="O664" s="86"/>
      <c r="P664" s="70" t="s">
        <v>99</v>
      </c>
      <c r="Q664" s="71">
        <f>VLOOKUP($S662,'Tischplan_16er_1.-5.'!$4:$100,2)</f>
        <v>16</v>
      </c>
      <c r="R664" s="71">
        <f>VLOOKUP($S662,'Tischplan_16er_1.-5.'!$4:$100,3)</f>
        <v>4</v>
      </c>
      <c r="S664" s="95"/>
      <c r="T664" s="95"/>
      <c r="U664" s="96"/>
      <c r="V664" s="97"/>
      <c r="W664" s="98"/>
      <c r="X664" s="95"/>
      <c r="Y664" s="95"/>
      <c r="Z664" s="95"/>
      <c r="AA664" s="97"/>
      <c r="AB664" s="157"/>
    </row>
    <row r="665" spans="1:28" ht="21.75" customHeight="1" x14ac:dyDescent="0.2">
      <c r="A665" s="167" t="s">
        <v>101</v>
      </c>
      <c r="B665" s="168">
        <f>VLOOKUP($D662,'Tischplan_16er_1.-5.'!$4:$100,4)</f>
        <v>16</v>
      </c>
      <c r="C665" s="168">
        <f>VLOOKUP($D662,'Tischplan_16er_1.-5.'!$4:$100,5)</f>
        <v>3</v>
      </c>
      <c r="D665" s="169"/>
      <c r="E665" s="169"/>
      <c r="F665" s="170"/>
      <c r="G665" s="171"/>
      <c r="H665" s="172"/>
      <c r="I665" s="169"/>
      <c r="J665" s="169"/>
      <c r="K665" s="169"/>
      <c r="L665" s="171"/>
      <c r="M665" s="157"/>
      <c r="O665" s="86" t="s">
        <v>100</v>
      </c>
      <c r="P665" s="167" t="s">
        <v>101</v>
      </c>
      <c r="Q665" s="168">
        <f>VLOOKUP($S662,'Tischplan_16er_1.-5.'!$4:$100,4)</f>
        <v>15</v>
      </c>
      <c r="R665" s="168">
        <f>VLOOKUP($S662,'Tischplan_16er_1.-5.'!$4:$100,5)</f>
        <v>3</v>
      </c>
      <c r="S665" s="169"/>
      <c r="T665" s="169"/>
      <c r="U665" s="170"/>
      <c r="V665" s="171"/>
      <c r="W665" s="172"/>
      <c r="X665" s="169"/>
      <c r="Y665" s="169"/>
      <c r="Z665" s="169"/>
      <c r="AA665" s="171"/>
      <c r="AB665" s="157"/>
    </row>
    <row r="666" spans="1:28" ht="21.75" customHeight="1" thickBot="1" x14ac:dyDescent="0.25">
      <c r="A666" s="72" t="s">
        <v>139</v>
      </c>
      <c r="B666" s="73">
        <f>VLOOKUP($D662,'Tischplan_16er_1.-5.'!$4:$100,6)</f>
        <v>14</v>
      </c>
      <c r="C666" s="73">
        <f>VLOOKUP($D662,'Tischplan_16er_1.-5.'!$4:$100,7)</f>
        <v>2</v>
      </c>
      <c r="D666" s="99"/>
      <c r="E666" s="99"/>
      <c r="F666" s="100"/>
      <c r="G666" s="101"/>
      <c r="H666" s="102"/>
      <c r="I666" s="99"/>
      <c r="J666" s="99"/>
      <c r="K666" s="99"/>
      <c r="L666" s="101"/>
      <c r="M666" s="157"/>
      <c r="O666" s="86"/>
      <c r="P666" s="72" t="s">
        <v>139</v>
      </c>
      <c r="Q666" s="73">
        <f>VLOOKUP($S662,'Tischplan_16er_1.-5.'!$4:$100,6)</f>
        <v>13</v>
      </c>
      <c r="R666" s="73">
        <f>VLOOKUP($S662,'Tischplan_16er_1.-5.'!$4:$100,7)</f>
        <v>2</v>
      </c>
      <c r="S666" s="99"/>
      <c r="T666" s="99"/>
      <c r="U666" s="100"/>
      <c r="V666" s="101"/>
      <c r="W666" s="102"/>
      <c r="X666" s="99"/>
      <c r="Y666" s="99"/>
      <c r="Z666" s="99"/>
      <c r="AA666" s="101"/>
      <c r="AB666" s="157"/>
    </row>
    <row r="667" spans="1:28" ht="21.75" customHeight="1" thickBot="1" x14ac:dyDescent="0.25">
      <c r="A667" s="103" t="s">
        <v>106</v>
      </c>
      <c r="B667" s="109"/>
      <c r="C667" s="109"/>
      <c r="D667" s="90"/>
      <c r="E667" s="90"/>
      <c r="F667" s="91"/>
      <c r="G667" s="92" t="s">
        <v>100</v>
      </c>
      <c r="H667" s="87"/>
      <c r="I667" s="90"/>
      <c r="J667" s="90"/>
      <c r="K667" s="90"/>
      <c r="L667" s="92"/>
      <c r="O667" s="86"/>
      <c r="P667" s="103" t="s">
        <v>106</v>
      </c>
      <c r="Q667" s="109"/>
      <c r="R667" s="109"/>
      <c r="S667" s="90"/>
      <c r="T667" s="90"/>
      <c r="U667" s="91"/>
      <c r="V667" s="92"/>
      <c r="W667" s="87"/>
      <c r="X667" s="90"/>
      <c r="Y667" s="90"/>
      <c r="Z667" s="90"/>
      <c r="AA667" s="92"/>
    </row>
    <row r="668" spans="1:28" ht="8.25" customHeight="1" thickBot="1" x14ac:dyDescent="0.25">
      <c r="A668" s="164"/>
      <c r="B668" s="173"/>
      <c r="C668" s="173"/>
      <c r="D668" s="83"/>
      <c r="E668" s="83"/>
      <c r="F668" s="83"/>
      <c r="G668" s="83"/>
      <c r="H668" s="83"/>
      <c r="I668" s="83"/>
      <c r="J668" s="83"/>
      <c r="K668" s="83"/>
      <c r="L668" s="83"/>
      <c r="P668" s="164"/>
      <c r="Q668" s="174"/>
      <c r="R668" s="174"/>
      <c r="S668" s="175"/>
      <c r="T668" s="175"/>
      <c r="U668" s="175"/>
      <c r="V668" s="175"/>
      <c r="W668" s="175"/>
      <c r="X668" s="175"/>
      <c r="Y668" s="175"/>
      <c r="Z668" s="175"/>
      <c r="AA668" s="175"/>
    </row>
    <row r="669" spans="1:28" ht="18" customHeight="1" thickBot="1" x14ac:dyDescent="0.3">
      <c r="A669" s="82" t="s">
        <v>90</v>
      </c>
      <c r="B669" s="83"/>
      <c r="C669" s="83"/>
      <c r="D669" s="84" t="str">
        <f>D662</f>
        <v>N1</v>
      </c>
      <c r="E669" s="84" t="s">
        <v>91</v>
      </c>
      <c r="F669" s="83"/>
      <c r="G669" s="254"/>
      <c r="H669" s="255"/>
      <c r="I669" s="255"/>
      <c r="J669" s="255"/>
      <c r="K669" s="255"/>
      <c r="L669" s="256"/>
      <c r="M669" s="162" t="s">
        <v>138</v>
      </c>
      <c r="O669" s="86"/>
      <c r="P669" s="82" t="s">
        <v>90</v>
      </c>
      <c r="Q669" s="83"/>
      <c r="R669" s="83"/>
      <c r="S669" s="84" t="str">
        <f>S662</f>
        <v>N2</v>
      </c>
      <c r="T669" s="84" t="s">
        <v>91</v>
      </c>
      <c r="U669" s="83"/>
      <c r="V669" s="254"/>
      <c r="W669" s="254"/>
      <c r="X669" s="254"/>
      <c r="Y669" s="254"/>
      <c r="Z669" s="254"/>
      <c r="AA669" s="257"/>
      <c r="AB669" s="162" t="s">
        <v>138</v>
      </c>
    </row>
    <row r="670" spans="1:28" ht="21.75" customHeight="1" x14ac:dyDescent="0.2">
      <c r="A670" s="70" t="s">
        <v>102</v>
      </c>
      <c r="B670" s="71">
        <f>VLOOKUP($D662,'Tischplan_16er_1.-5.'!$4:$100,10)</f>
        <v>2</v>
      </c>
      <c r="C670" s="71">
        <f>VLOOKUP($D662,'Tischplan_16er_1.-5.'!$4:$100,11)</f>
        <v>3</v>
      </c>
      <c r="D670" s="95"/>
      <c r="E670" s="95"/>
      <c r="F670" s="96"/>
      <c r="G670" s="97" t="s">
        <v>100</v>
      </c>
      <c r="H670" s="98"/>
      <c r="I670" s="95"/>
      <c r="J670" s="95"/>
      <c r="K670" s="95"/>
      <c r="L670" s="97"/>
      <c r="M670" s="157"/>
      <c r="N670" s="176"/>
      <c r="O670" s="94"/>
      <c r="P670" s="70" t="s">
        <v>102</v>
      </c>
      <c r="Q670" s="71">
        <f>VLOOKUP($S662,'Tischplan_16er_1.-5.'!$4:$100,10)</f>
        <v>1</v>
      </c>
      <c r="R670" s="71">
        <f>VLOOKUP($S662,'Tischplan_16er_1.-5.'!$4:$100,11)</f>
        <v>3</v>
      </c>
      <c r="S670" s="95"/>
      <c r="T670" s="95"/>
      <c r="U670" s="96"/>
      <c r="V670" s="97"/>
      <c r="W670" s="98"/>
      <c r="X670" s="95"/>
      <c r="Y670" s="95"/>
      <c r="Z670" s="95"/>
      <c r="AA670" s="97"/>
      <c r="AB670" s="157"/>
    </row>
    <row r="671" spans="1:28" ht="21.75" customHeight="1" x14ac:dyDescent="0.2">
      <c r="A671" s="167" t="s">
        <v>103</v>
      </c>
      <c r="B671" s="168">
        <f>VLOOKUP($D662,'Tischplan_16er_1.-5.'!$4:$100,12)</f>
        <v>3</v>
      </c>
      <c r="C671" s="168">
        <f>VLOOKUP($D662,'Tischplan_16er_1.-5.'!$4:$100,13)</f>
        <v>4</v>
      </c>
      <c r="D671" s="169"/>
      <c r="E671" s="169"/>
      <c r="F671" s="170"/>
      <c r="G671" s="171"/>
      <c r="H671" s="172"/>
      <c r="I671" s="169"/>
      <c r="J671" s="169"/>
      <c r="K671" s="169"/>
      <c r="L671" s="171"/>
      <c r="M671" s="157"/>
      <c r="N671" s="176"/>
      <c r="O671" s="94"/>
      <c r="P671" s="167" t="s">
        <v>103</v>
      </c>
      <c r="Q671" s="168">
        <f>VLOOKUP($S662,'Tischplan_16er_1.-5.'!$4:$100,12)</f>
        <v>4</v>
      </c>
      <c r="R671" s="168">
        <f>VLOOKUP($S662,'Tischplan_16er_1.-5.'!$4:$100,13)</f>
        <v>4</v>
      </c>
      <c r="S671" s="169"/>
      <c r="T671" s="169"/>
      <c r="U671" s="170"/>
      <c r="V671" s="171"/>
      <c r="W671" s="172"/>
      <c r="X671" s="169"/>
      <c r="Y671" s="169"/>
      <c r="Z671" s="169"/>
      <c r="AA671" s="171"/>
      <c r="AB671" s="157"/>
    </row>
    <row r="672" spans="1:28" ht="21.75" customHeight="1" thickBot="1" x14ac:dyDescent="0.25">
      <c r="A672" s="72" t="s">
        <v>140</v>
      </c>
      <c r="B672" s="73">
        <f>VLOOKUP($D662,'Tischplan_16er_1.-5.'!$4:$100,14)</f>
        <v>4</v>
      </c>
      <c r="C672" s="73">
        <f>VLOOKUP($D662,'Tischplan_16er_1.-5.'!$4:$100,15)</f>
        <v>1</v>
      </c>
      <c r="D672" s="99"/>
      <c r="E672" s="99"/>
      <c r="F672" s="100"/>
      <c r="G672" s="101"/>
      <c r="H672" s="102"/>
      <c r="I672" s="99"/>
      <c r="J672" s="99"/>
      <c r="K672" s="99"/>
      <c r="L672" s="101"/>
      <c r="M672" s="157"/>
      <c r="N672" s="176"/>
      <c r="O672" s="94"/>
      <c r="P672" s="72" t="s">
        <v>140</v>
      </c>
      <c r="Q672" s="73">
        <f>VLOOKUP($S662,'Tischplan_16er_1.-5.'!$4:$100,14)</f>
        <v>3</v>
      </c>
      <c r="R672" s="73">
        <f>VLOOKUP($S662,'Tischplan_16er_1.-5.'!$4:$100,15)</f>
        <v>1</v>
      </c>
      <c r="S672" s="99"/>
      <c r="T672" s="99"/>
      <c r="U672" s="100"/>
      <c r="V672" s="101"/>
      <c r="W672" s="102"/>
      <c r="X672" s="99"/>
      <c r="Y672" s="99"/>
      <c r="Z672" s="99"/>
      <c r="AA672" s="101"/>
      <c r="AB672" s="157"/>
    </row>
    <row r="673" spans="1:28" ht="21.75" customHeight="1" thickBot="1" x14ac:dyDescent="0.25">
      <c r="A673" s="103" t="s">
        <v>107</v>
      </c>
      <c r="B673" s="109"/>
      <c r="C673" s="109"/>
      <c r="D673" s="90"/>
      <c r="E673" s="90"/>
      <c r="F673" s="91"/>
      <c r="G673" s="92"/>
      <c r="H673" s="87"/>
      <c r="I673" s="90"/>
      <c r="J673" s="90"/>
      <c r="K673" s="90"/>
      <c r="L673" s="92"/>
      <c r="O673" s="86"/>
      <c r="P673" s="103" t="s">
        <v>107</v>
      </c>
      <c r="Q673" s="109"/>
      <c r="R673" s="109"/>
      <c r="S673" s="90"/>
      <c r="T673" s="90"/>
      <c r="U673" s="91"/>
      <c r="V673" s="92"/>
      <c r="W673" s="87"/>
      <c r="X673" s="90"/>
      <c r="Y673" s="90"/>
      <c r="Z673" s="90"/>
      <c r="AA673" s="92"/>
    </row>
    <row r="674" spans="1:28" ht="21.75" customHeight="1" thickBot="1" x14ac:dyDescent="0.25">
      <c r="A674" s="266" t="s">
        <v>108</v>
      </c>
      <c r="B674" s="255"/>
      <c r="C674" s="259"/>
      <c r="D674" s="90" t="s">
        <v>100</v>
      </c>
      <c r="E674" s="90"/>
      <c r="F674" s="91"/>
      <c r="G674" s="92" t="s">
        <v>100</v>
      </c>
      <c r="H674" s="87"/>
      <c r="I674" s="90"/>
      <c r="J674" s="90"/>
      <c r="K674" s="90"/>
      <c r="L674" s="92"/>
      <c r="O674" s="86"/>
      <c r="P674" s="266" t="s">
        <v>108</v>
      </c>
      <c r="Q674" s="255"/>
      <c r="R674" s="259"/>
      <c r="S674" s="90" t="s">
        <v>100</v>
      </c>
      <c r="T674" s="90"/>
      <c r="U674" s="91"/>
      <c r="V674" s="92" t="s">
        <v>100</v>
      </c>
      <c r="W674" s="87"/>
      <c r="X674" s="90"/>
      <c r="Y674" s="90"/>
      <c r="Z674" s="90"/>
      <c r="AA674" s="92"/>
    </row>
    <row r="675" spans="1:28" ht="8.25" customHeight="1" x14ac:dyDescent="0.2">
      <c r="A675" s="74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O675" s="76"/>
      <c r="P675" s="74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</row>
    <row r="676" spans="1:28" ht="8.25" customHeight="1" thickBot="1" x14ac:dyDescent="0.25">
      <c r="A676" s="177"/>
      <c r="B676" s="178"/>
      <c r="C676" s="178"/>
      <c r="D676" s="178"/>
      <c r="E676" s="178"/>
      <c r="F676" s="178"/>
      <c r="G676" s="178"/>
      <c r="H676" s="178"/>
      <c r="I676" s="178"/>
      <c r="J676" s="178"/>
      <c r="K676" s="178"/>
      <c r="L676" s="178"/>
      <c r="O676" s="79"/>
      <c r="P676" s="177"/>
      <c r="Q676" s="178"/>
      <c r="R676" s="178"/>
      <c r="S676" s="178"/>
      <c r="T676" s="178"/>
      <c r="U676" s="178"/>
      <c r="V676" s="178"/>
      <c r="W676" s="178"/>
      <c r="X676" s="178"/>
      <c r="Y676" s="178"/>
      <c r="Z676" s="178"/>
      <c r="AA676" s="178"/>
    </row>
    <row r="677" spans="1:28" ht="18" customHeight="1" thickBot="1" x14ac:dyDescent="0.3">
      <c r="A677" s="82" t="s">
        <v>90</v>
      </c>
      <c r="B677" s="83"/>
      <c r="C677" s="83"/>
      <c r="D677" s="84" t="str">
        <f>D662</f>
        <v>N1</v>
      </c>
      <c r="E677" s="84" t="s">
        <v>91</v>
      </c>
      <c r="F677" s="83"/>
      <c r="G677" s="254"/>
      <c r="H677" s="255"/>
      <c r="I677" s="255"/>
      <c r="J677" s="255"/>
      <c r="K677" s="255"/>
      <c r="L677" s="256"/>
      <c r="M677" s="162" t="s">
        <v>138</v>
      </c>
      <c r="O677" s="86"/>
      <c r="P677" s="82" t="s">
        <v>90</v>
      </c>
      <c r="Q677" s="83"/>
      <c r="R677" s="83"/>
      <c r="S677" s="84" t="str">
        <f>S662</f>
        <v>N2</v>
      </c>
      <c r="T677" s="84" t="s">
        <v>91</v>
      </c>
      <c r="U677" s="83"/>
      <c r="V677" s="254"/>
      <c r="W677" s="254"/>
      <c r="X677" s="254"/>
      <c r="Y677" s="254"/>
      <c r="Z677" s="254"/>
      <c r="AA677" s="257"/>
      <c r="AB677" s="162" t="s">
        <v>138</v>
      </c>
    </row>
    <row r="678" spans="1:28" ht="21.75" customHeight="1" x14ac:dyDescent="0.2">
      <c r="A678" s="70" t="s">
        <v>104</v>
      </c>
      <c r="B678" s="71">
        <f>VLOOKUP($D662,'Tischplan_16er_1.-5.'!$4:$100,18)</f>
        <v>13</v>
      </c>
      <c r="C678" s="71">
        <f>VLOOKUP($D662,'Tischplan_16er_1.-5.'!$4:$100,19)</f>
        <v>1</v>
      </c>
      <c r="D678" s="95"/>
      <c r="E678" s="95"/>
      <c r="F678" s="96"/>
      <c r="G678" s="97"/>
      <c r="H678" s="98"/>
      <c r="I678" s="95"/>
      <c r="J678" s="95"/>
      <c r="K678" s="95"/>
      <c r="L678" s="97"/>
      <c r="M678" s="157"/>
      <c r="O678" s="86"/>
      <c r="P678" s="70" t="s">
        <v>104</v>
      </c>
      <c r="Q678" s="71">
        <f>VLOOKUP($S662,'Tischplan_16er_1.-5.'!$4:$100,18)</f>
        <v>14</v>
      </c>
      <c r="R678" s="71">
        <f>VLOOKUP($S662,'Tischplan_16er_1.-5.'!$4:$100,19)</f>
        <v>1</v>
      </c>
      <c r="S678" s="95"/>
      <c r="T678" s="95"/>
      <c r="U678" s="96"/>
      <c r="V678" s="97"/>
      <c r="W678" s="98"/>
      <c r="X678" s="95"/>
      <c r="Y678" s="95"/>
      <c r="Z678" s="95"/>
      <c r="AA678" s="97"/>
      <c r="AB678" s="157"/>
    </row>
    <row r="679" spans="1:28" ht="21.75" customHeight="1" x14ac:dyDescent="0.2">
      <c r="A679" s="167" t="s">
        <v>105</v>
      </c>
      <c r="B679" s="168">
        <f>VLOOKUP($D662,'Tischplan_16er_1.-5.'!$4:$100,20)</f>
        <v>13</v>
      </c>
      <c r="C679" s="168">
        <f>VLOOKUP($D662,'Tischplan_16er_1.-5.'!$4:$100,21)</f>
        <v>2</v>
      </c>
      <c r="D679" s="169"/>
      <c r="E679" s="169"/>
      <c r="F679" s="170"/>
      <c r="G679" s="171"/>
      <c r="H679" s="172"/>
      <c r="I679" s="169"/>
      <c r="J679" s="169"/>
      <c r="K679" s="169"/>
      <c r="L679" s="171"/>
      <c r="M679" s="157"/>
      <c r="O679" s="86"/>
      <c r="P679" s="167" t="s">
        <v>105</v>
      </c>
      <c r="Q679" s="168">
        <f>VLOOKUP($S662,'Tischplan_16er_1.-5.'!$4:$100,20)</f>
        <v>14</v>
      </c>
      <c r="R679" s="168">
        <f>VLOOKUP($S662,'Tischplan_16er_1.-5.'!$4:$100,21)</f>
        <v>2</v>
      </c>
      <c r="S679" s="169"/>
      <c r="T679" s="169"/>
      <c r="U679" s="170"/>
      <c r="V679" s="171"/>
      <c r="W679" s="172"/>
      <c r="X679" s="169"/>
      <c r="Y679" s="169"/>
      <c r="Z679" s="169"/>
      <c r="AA679" s="171"/>
      <c r="AB679" s="157"/>
    </row>
    <row r="680" spans="1:28" ht="21.75" customHeight="1" thickBot="1" x14ac:dyDescent="0.25">
      <c r="A680" s="72" t="s">
        <v>141</v>
      </c>
      <c r="B680" s="73">
        <f>VLOOKUP($D662,'Tischplan_16er_1.-5.'!$4:$100,22)</f>
        <v>13</v>
      </c>
      <c r="C680" s="73">
        <f>VLOOKUP($D662,'Tischplan_16er_1.-5.'!$4:$100,23)</f>
        <v>3</v>
      </c>
      <c r="D680" s="99"/>
      <c r="E680" s="99"/>
      <c r="F680" s="100"/>
      <c r="G680" s="101"/>
      <c r="H680" s="102"/>
      <c r="I680" s="99"/>
      <c r="J680" s="99"/>
      <c r="K680" s="99"/>
      <c r="L680" s="101"/>
      <c r="M680" s="157"/>
      <c r="O680" s="86"/>
      <c r="P680" s="72" t="s">
        <v>141</v>
      </c>
      <c r="Q680" s="73">
        <f>VLOOKUP($S662,'Tischplan_16er_1.-5.'!$4:$100,22)</f>
        <v>14</v>
      </c>
      <c r="R680" s="73">
        <f>VLOOKUP($S662,'Tischplan_16er_1.-5.'!$4:$100,23)</f>
        <v>3</v>
      </c>
      <c r="S680" s="99"/>
      <c r="T680" s="99"/>
      <c r="U680" s="100"/>
      <c r="V680" s="101"/>
      <c r="W680" s="102"/>
      <c r="X680" s="99"/>
      <c r="Y680" s="99"/>
      <c r="Z680" s="99"/>
      <c r="AA680" s="101"/>
      <c r="AB680" s="157"/>
    </row>
    <row r="681" spans="1:28" ht="21.75" customHeight="1" thickBot="1" x14ac:dyDescent="0.25">
      <c r="A681" s="103" t="s">
        <v>109</v>
      </c>
      <c r="B681" s="109"/>
      <c r="C681" s="109"/>
      <c r="D681" s="90"/>
      <c r="E681" s="90"/>
      <c r="F681" s="91"/>
      <c r="G681" s="92"/>
      <c r="H681" s="87"/>
      <c r="I681" s="90"/>
      <c r="J681" s="90"/>
      <c r="K681" s="90"/>
      <c r="L681" s="92"/>
      <c r="O681" s="86"/>
      <c r="P681" s="103" t="s">
        <v>109</v>
      </c>
      <c r="Q681" s="109"/>
      <c r="R681" s="109"/>
      <c r="S681" s="90"/>
      <c r="T681" s="90"/>
      <c r="U681" s="91"/>
      <c r="V681" s="92"/>
      <c r="W681" s="87"/>
      <c r="X681" s="90"/>
      <c r="Y681" s="90"/>
      <c r="Z681" s="90"/>
      <c r="AA681" s="92"/>
    </row>
    <row r="682" spans="1:28" ht="21.75" customHeight="1" thickBot="1" x14ac:dyDescent="0.25">
      <c r="A682" s="266" t="s">
        <v>115</v>
      </c>
      <c r="B682" s="255"/>
      <c r="C682" s="259"/>
      <c r="D682" s="90" t="s">
        <v>100</v>
      </c>
      <c r="E682" s="90"/>
      <c r="F682" s="91"/>
      <c r="G682" s="92" t="s">
        <v>100</v>
      </c>
      <c r="H682" s="87"/>
      <c r="I682" s="90"/>
      <c r="J682" s="90"/>
      <c r="K682" s="90"/>
      <c r="L682" s="92"/>
      <c r="O682" s="86"/>
      <c r="P682" s="266" t="s">
        <v>115</v>
      </c>
      <c r="Q682" s="255"/>
      <c r="R682" s="259"/>
      <c r="S682" s="90" t="s">
        <v>100</v>
      </c>
      <c r="T682" s="90"/>
      <c r="U682" s="91"/>
      <c r="V682" s="92" t="s">
        <v>100</v>
      </c>
      <c r="W682" s="87"/>
      <c r="X682" s="90"/>
      <c r="Y682" s="90"/>
      <c r="Z682" s="90"/>
      <c r="AA682" s="92"/>
    </row>
    <row r="683" spans="1:28" ht="8.25" customHeight="1" thickBot="1" x14ac:dyDescent="0.25">
      <c r="A683" s="164"/>
      <c r="B683" s="173"/>
      <c r="C683" s="173"/>
      <c r="D683" s="83"/>
      <c r="E683" s="83"/>
      <c r="F683" s="83"/>
      <c r="G683" s="83"/>
      <c r="H683" s="83"/>
      <c r="I683" s="83"/>
      <c r="J683" s="83"/>
      <c r="K683" s="83"/>
      <c r="L683" s="83"/>
      <c r="P683" s="164"/>
      <c r="Q683" s="174"/>
      <c r="R683" s="174"/>
      <c r="S683" s="175"/>
      <c r="T683" s="175"/>
      <c r="U683" s="175"/>
      <c r="V683" s="175"/>
      <c r="W683" s="175"/>
      <c r="X683" s="175"/>
      <c r="Y683" s="175"/>
      <c r="Z683" s="175"/>
      <c r="AA683" s="175"/>
    </row>
    <row r="684" spans="1:28" ht="18" customHeight="1" thickBot="1" x14ac:dyDescent="0.3">
      <c r="A684" s="82" t="s">
        <v>90</v>
      </c>
      <c r="B684" s="83"/>
      <c r="C684" s="83"/>
      <c r="D684" s="84" t="str">
        <f>D662</f>
        <v>N1</v>
      </c>
      <c r="E684" s="84" t="s">
        <v>91</v>
      </c>
      <c r="F684" s="83"/>
      <c r="G684" s="254"/>
      <c r="H684" s="255"/>
      <c r="I684" s="255"/>
      <c r="J684" s="255"/>
      <c r="K684" s="255"/>
      <c r="L684" s="256"/>
      <c r="M684" s="162" t="s">
        <v>138</v>
      </c>
      <c r="N684" s="166"/>
      <c r="O684" s="86"/>
      <c r="P684" s="82" t="s">
        <v>90</v>
      </c>
      <c r="Q684" s="83"/>
      <c r="R684" s="83"/>
      <c r="S684" s="84" t="str">
        <f>S662</f>
        <v>N2</v>
      </c>
      <c r="T684" s="84" t="s">
        <v>91</v>
      </c>
      <c r="U684" s="83"/>
      <c r="V684" s="254"/>
      <c r="W684" s="254"/>
      <c r="X684" s="254"/>
      <c r="Y684" s="254"/>
      <c r="Z684" s="254"/>
      <c r="AA684" s="257"/>
      <c r="AB684" s="162" t="s">
        <v>138</v>
      </c>
    </row>
    <row r="685" spans="1:28" ht="21.75" customHeight="1" x14ac:dyDescent="0.2">
      <c r="A685" s="70" t="s">
        <v>110</v>
      </c>
      <c r="B685" s="71">
        <f>VLOOKUP($D662,'Tischplan_16er_1.-5.'!$4:$100,26)</f>
        <v>4</v>
      </c>
      <c r="C685" s="71">
        <f>VLOOKUP($D662,'Tischplan_16er_1.-5.'!$4:$100,27)</f>
        <v>2</v>
      </c>
      <c r="D685" s="95"/>
      <c r="E685" s="95"/>
      <c r="F685" s="96"/>
      <c r="G685" s="97"/>
      <c r="H685" s="98"/>
      <c r="I685" s="95"/>
      <c r="J685" s="95"/>
      <c r="K685" s="95"/>
      <c r="L685" s="97"/>
      <c r="M685" s="157"/>
      <c r="O685" s="86"/>
      <c r="P685" s="70" t="s">
        <v>110</v>
      </c>
      <c r="Q685" s="71">
        <f>VLOOKUP($S662,'Tischplan_16er_1.-5.'!$4:$100,26)</f>
        <v>3</v>
      </c>
      <c r="R685" s="71">
        <f>VLOOKUP($S662,'Tischplan_16er_1.-5.'!$4:$100,27)</f>
        <v>2</v>
      </c>
      <c r="S685" s="95"/>
      <c r="T685" s="95"/>
      <c r="U685" s="96"/>
      <c r="V685" s="97"/>
      <c r="W685" s="98"/>
      <c r="X685" s="95"/>
      <c r="Y685" s="95"/>
      <c r="Z685" s="95"/>
      <c r="AA685" s="97"/>
      <c r="AB685" s="157"/>
    </row>
    <row r="686" spans="1:28" ht="21.75" customHeight="1" x14ac:dyDescent="0.2">
      <c r="A686" s="167" t="s">
        <v>111</v>
      </c>
      <c r="B686" s="168">
        <f>VLOOKUP($D662,'Tischplan_16er_1.-5.'!$4:$100,28)</f>
        <v>2</v>
      </c>
      <c r="C686" s="168">
        <f>VLOOKUP($D662,'Tischplan_16er_1.-5.'!$4:$100,29)</f>
        <v>1</v>
      </c>
      <c r="D686" s="169"/>
      <c r="E686" s="169"/>
      <c r="F686" s="170"/>
      <c r="G686" s="171"/>
      <c r="H686" s="172"/>
      <c r="I686" s="169"/>
      <c r="J686" s="169"/>
      <c r="K686" s="169"/>
      <c r="L686" s="171"/>
      <c r="M686" s="157"/>
      <c r="O686" s="86"/>
      <c r="P686" s="167" t="s">
        <v>111</v>
      </c>
      <c r="Q686" s="168">
        <f>VLOOKUP($S662,'Tischplan_16er_1.-5.'!$4:$100,28)</f>
        <v>1</v>
      </c>
      <c r="R686" s="168">
        <f>VLOOKUP($S662,'Tischplan_16er_1.-5.'!$4:$100,29)</f>
        <v>1</v>
      </c>
      <c r="S686" s="169"/>
      <c r="T686" s="169"/>
      <c r="U686" s="170"/>
      <c r="V686" s="171"/>
      <c r="W686" s="172"/>
      <c r="X686" s="169"/>
      <c r="Y686" s="169"/>
      <c r="Z686" s="169"/>
      <c r="AA686" s="171"/>
      <c r="AB686" s="157"/>
    </row>
    <row r="687" spans="1:28" ht="21.75" customHeight="1" thickBot="1" x14ac:dyDescent="0.25">
      <c r="A687" s="72" t="s">
        <v>142</v>
      </c>
      <c r="B687" s="73">
        <f>VLOOKUP($D662,'Tischplan_16er_1.-5.'!$4:$100,30)</f>
        <v>3</v>
      </c>
      <c r="C687" s="73">
        <f>VLOOKUP($D662,'Tischplan_16er_1.-5.'!$4:$100,31)</f>
        <v>4</v>
      </c>
      <c r="D687" s="99"/>
      <c r="E687" s="99"/>
      <c r="F687" s="100"/>
      <c r="G687" s="101"/>
      <c r="H687" s="102"/>
      <c r="I687" s="99"/>
      <c r="J687" s="99"/>
      <c r="K687" s="99"/>
      <c r="L687" s="101"/>
      <c r="M687" s="157"/>
      <c r="O687" s="86"/>
      <c r="P687" s="72" t="s">
        <v>142</v>
      </c>
      <c r="Q687" s="73">
        <f>VLOOKUP($S662,'Tischplan_16er_1.-5.'!$4:$100,30)</f>
        <v>4</v>
      </c>
      <c r="R687" s="73">
        <f>VLOOKUP($S662,'Tischplan_16er_1.-5.'!$4:$100,31)</f>
        <v>4</v>
      </c>
      <c r="S687" s="99"/>
      <c r="T687" s="99"/>
      <c r="U687" s="100"/>
      <c r="V687" s="101"/>
      <c r="W687" s="102"/>
      <c r="X687" s="99"/>
      <c r="Y687" s="99"/>
      <c r="Z687" s="99"/>
      <c r="AA687" s="101"/>
      <c r="AB687" s="157"/>
    </row>
    <row r="688" spans="1:28" ht="21.75" customHeight="1" thickBot="1" x14ac:dyDescent="0.25">
      <c r="A688" s="103" t="s">
        <v>116</v>
      </c>
      <c r="B688" s="109"/>
      <c r="C688" s="109"/>
      <c r="D688" s="90"/>
      <c r="E688" s="90"/>
      <c r="F688" s="91"/>
      <c r="G688" s="92"/>
      <c r="H688" s="87"/>
      <c r="I688" s="90"/>
      <c r="J688" s="90"/>
      <c r="K688" s="90"/>
      <c r="L688" s="92"/>
      <c r="O688" s="86"/>
      <c r="P688" s="103" t="s">
        <v>116</v>
      </c>
      <c r="Q688" s="109"/>
      <c r="R688" s="109"/>
      <c r="S688" s="90"/>
      <c r="T688" s="90"/>
      <c r="U688" s="91"/>
      <c r="V688" s="92"/>
      <c r="W688" s="87"/>
      <c r="X688" s="90"/>
      <c r="Y688" s="90"/>
      <c r="Z688" s="90"/>
      <c r="AA688" s="92"/>
    </row>
    <row r="689" spans="1:28" ht="21.75" customHeight="1" thickBot="1" x14ac:dyDescent="0.25">
      <c r="A689" s="266" t="s">
        <v>143</v>
      </c>
      <c r="B689" s="255"/>
      <c r="C689" s="259"/>
      <c r="D689" s="90" t="s">
        <v>100</v>
      </c>
      <c r="E689" s="90"/>
      <c r="F689" s="91"/>
      <c r="G689" s="92" t="s">
        <v>100</v>
      </c>
      <c r="H689" s="87"/>
      <c r="I689" s="90"/>
      <c r="J689" s="90"/>
      <c r="K689" s="90"/>
      <c r="L689" s="92"/>
      <c r="O689" s="86"/>
      <c r="P689" s="266" t="s">
        <v>143</v>
      </c>
      <c r="Q689" s="255"/>
      <c r="R689" s="259"/>
      <c r="S689" s="90" t="s">
        <v>100</v>
      </c>
      <c r="T689" s="90"/>
      <c r="U689" s="91"/>
      <c r="V689" s="92" t="s">
        <v>100</v>
      </c>
      <c r="W689" s="87"/>
      <c r="X689" s="90"/>
      <c r="Y689" s="90"/>
      <c r="Z689" s="90"/>
      <c r="AA689" s="92"/>
    </row>
    <row r="690" spans="1:28" ht="21" customHeight="1" x14ac:dyDescent="0.2">
      <c r="M690" s="180"/>
      <c r="N690" s="180"/>
      <c r="O690" s="69"/>
      <c r="AB690" s="180"/>
    </row>
    <row r="691" spans="1:28" ht="24" customHeight="1" thickBot="1" x14ac:dyDescent="0.25">
      <c r="A691" s="81"/>
      <c r="B691" s="267" t="str">
        <f>$B$1</f>
        <v xml:space="preserve">  3-Serien Liga</v>
      </c>
      <c r="C691" s="267"/>
      <c r="D691" s="267"/>
      <c r="E691" s="267"/>
      <c r="F691" s="267"/>
      <c r="G691" s="267"/>
      <c r="H691" s="267"/>
      <c r="I691" s="267"/>
      <c r="J691" s="268">
        <f>$J$1</f>
        <v>2023</v>
      </c>
      <c r="K691" s="268"/>
      <c r="L691" s="268"/>
      <c r="M691" s="180" t="str">
        <f>M661</f>
        <v>N</v>
      </c>
      <c r="N691" s="180"/>
      <c r="O691" s="69">
        <f>O661+2</f>
        <v>4</v>
      </c>
      <c r="P691" s="81"/>
      <c r="Q691" s="267" t="str">
        <f>$B$1</f>
        <v xml:space="preserve">  3-Serien Liga</v>
      </c>
      <c r="R691" s="267"/>
      <c r="S691" s="267"/>
      <c r="T691" s="267"/>
      <c r="U691" s="267"/>
      <c r="V691" s="267"/>
      <c r="W691" s="267"/>
      <c r="X691" s="267"/>
      <c r="Y691" s="268">
        <f>$J$1</f>
        <v>2023</v>
      </c>
      <c r="Z691" s="268"/>
      <c r="AA691" s="268"/>
      <c r="AB691" s="180" t="str">
        <f>AB661</f>
        <v>N</v>
      </c>
    </row>
    <row r="692" spans="1:28" ht="18" customHeight="1" thickBot="1" x14ac:dyDescent="0.3">
      <c r="A692" s="82" t="s">
        <v>90</v>
      </c>
      <c r="B692" s="83"/>
      <c r="C692" s="83"/>
      <c r="D692" s="84" t="str">
        <f>M691&amp;O691-1</f>
        <v>N3</v>
      </c>
      <c r="E692" s="84" t="s">
        <v>91</v>
      </c>
      <c r="F692" s="83"/>
      <c r="G692" s="254"/>
      <c r="H692" s="255"/>
      <c r="I692" s="255"/>
      <c r="J692" s="255"/>
      <c r="K692" s="255"/>
      <c r="L692" s="256"/>
      <c r="M692" s="166"/>
      <c r="N692" s="166"/>
      <c r="O692" s="86"/>
      <c r="P692" s="82" t="s">
        <v>90</v>
      </c>
      <c r="Q692" s="83"/>
      <c r="R692" s="83"/>
      <c r="S692" s="84" t="str">
        <f>M691&amp;O691</f>
        <v>N4</v>
      </c>
      <c r="T692" s="84" t="s">
        <v>91</v>
      </c>
      <c r="U692" s="83"/>
      <c r="V692" s="254"/>
      <c r="W692" s="254"/>
      <c r="X692" s="254"/>
      <c r="Y692" s="254"/>
      <c r="Z692" s="254"/>
      <c r="AA692" s="257"/>
      <c r="AB692" s="166"/>
    </row>
    <row r="693" spans="1:28" ht="18" customHeight="1" thickBot="1" x14ac:dyDescent="0.25">
      <c r="A693" s="87" t="s">
        <v>92</v>
      </c>
      <c r="B693" s="88" t="s">
        <v>93</v>
      </c>
      <c r="C693" s="88" t="s">
        <v>23</v>
      </c>
      <c r="D693" s="88" t="s">
        <v>94</v>
      </c>
      <c r="E693" s="88" t="s">
        <v>95</v>
      </c>
      <c r="F693" s="88" t="s">
        <v>96</v>
      </c>
      <c r="G693" s="89" t="s">
        <v>97</v>
      </c>
      <c r="H693" s="263" t="s">
        <v>98</v>
      </c>
      <c r="I693" s="264"/>
      <c r="J693" s="264"/>
      <c r="K693" s="264"/>
      <c r="L693" s="265"/>
      <c r="M693" s="162" t="s">
        <v>138</v>
      </c>
      <c r="N693" s="166"/>
      <c r="O693" s="86"/>
      <c r="P693" s="87" t="s">
        <v>92</v>
      </c>
      <c r="Q693" s="88" t="s">
        <v>93</v>
      </c>
      <c r="R693" s="88" t="s">
        <v>23</v>
      </c>
      <c r="S693" s="88" t="s">
        <v>94</v>
      </c>
      <c r="T693" s="88" t="s">
        <v>95</v>
      </c>
      <c r="U693" s="88" t="s">
        <v>96</v>
      </c>
      <c r="V693" s="89" t="s">
        <v>97</v>
      </c>
      <c r="W693" s="263" t="s">
        <v>98</v>
      </c>
      <c r="X693" s="264"/>
      <c r="Y693" s="264"/>
      <c r="Z693" s="264"/>
      <c r="AA693" s="265"/>
      <c r="AB693" s="162" t="s">
        <v>138</v>
      </c>
    </row>
    <row r="694" spans="1:28" ht="21.75" customHeight="1" x14ac:dyDescent="0.2">
      <c r="A694" s="70" t="s">
        <v>99</v>
      </c>
      <c r="B694" s="71">
        <f>VLOOKUP($D692,'Tischplan_16er_1.-5.'!$4:$100,2)</f>
        <v>13</v>
      </c>
      <c r="C694" s="71">
        <f>VLOOKUP($D692,'Tischplan_16er_1.-5.'!$4:$100,3)</f>
        <v>4</v>
      </c>
      <c r="D694" s="95" t="s">
        <v>100</v>
      </c>
      <c r="E694" s="95"/>
      <c r="F694" s="96"/>
      <c r="G694" s="97" t="s">
        <v>100</v>
      </c>
      <c r="H694" s="98"/>
      <c r="I694" s="95"/>
      <c r="J694" s="95"/>
      <c r="K694" s="95"/>
      <c r="L694" s="97"/>
      <c r="M694" s="157"/>
      <c r="O694" s="86"/>
      <c r="P694" s="70" t="s">
        <v>99</v>
      </c>
      <c r="Q694" s="71">
        <f>VLOOKUP($S692,'Tischplan_16er_1.-5.'!$4:$100,2)</f>
        <v>14</v>
      </c>
      <c r="R694" s="71">
        <f>VLOOKUP($S692,'Tischplan_16er_1.-5.'!$4:$100,3)</f>
        <v>4</v>
      </c>
      <c r="S694" s="95"/>
      <c r="T694" s="95"/>
      <c r="U694" s="96"/>
      <c r="V694" s="97"/>
      <c r="W694" s="98"/>
      <c r="X694" s="95"/>
      <c r="Y694" s="95"/>
      <c r="Z694" s="95"/>
      <c r="AA694" s="97"/>
      <c r="AB694" s="157"/>
    </row>
    <row r="695" spans="1:28" ht="21.75" customHeight="1" x14ac:dyDescent="0.2">
      <c r="A695" s="167" t="s">
        <v>101</v>
      </c>
      <c r="B695" s="168">
        <f>VLOOKUP($D692,'Tischplan_16er_1.-5.'!$4:$100,4)</f>
        <v>14</v>
      </c>
      <c r="C695" s="168">
        <f>VLOOKUP($D692,'Tischplan_16er_1.-5.'!$4:$100,5)</f>
        <v>3</v>
      </c>
      <c r="D695" s="169"/>
      <c r="E695" s="169"/>
      <c r="F695" s="170"/>
      <c r="G695" s="171"/>
      <c r="H695" s="172"/>
      <c r="I695" s="169"/>
      <c r="J695" s="169"/>
      <c r="K695" s="169"/>
      <c r="L695" s="171"/>
      <c r="M695" s="157"/>
      <c r="O695" s="86" t="s">
        <v>100</v>
      </c>
      <c r="P695" s="167" t="s">
        <v>101</v>
      </c>
      <c r="Q695" s="168">
        <f>VLOOKUP($S692,'Tischplan_16er_1.-5.'!$4:$100,4)</f>
        <v>13</v>
      </c>
      <c r="R695" s="168">
        <f>VLOOKUP($S692,'Tischplan_16er_1.-5.'!$4:$100,5)</f>
        <v>3</v>
      </c>
      <c r="S695" s="169"/>
      <c r="T695" s="169"/>
      <c r="U695" s="170"/>
      <c r="V695" s="171"/>
      <c r="W695" s="172"/>
      <c r="X695" s="169"/>
      <c r="Y695" s="169"/>
      <c r="Z695" s="169"/>
      <c r="AA695" s="171"/>
      <c r="AB695" s="157"/>
    </row>
    <row r="696" spans="1:28" ht="21.75" customHeight="1" thickBot="1" x14ac:dyDescent="0.25">
      <c r="A696" s="72" t="s">
        <v>139</v>
      </c>
      <c r="B696" s="73">
        <f>VLOOKUP($D692,'Tischplan_16er_1.-5.'!$4:$100,6)</f>
        <v>16</v>
      </c>
      <c r="C696" s="73">
        <f>VLOOKUP($D692,'Tischplan_16er_1.-5.'!$4:$100,7)</f>
        <v>2</v>
      </c>
      <c r="D696" s="99"/>
      <c r="E696" s="99"/>
      <c r="F696" s="100"/>
      <c r="G696" s="101"/>
      <c r="H696" s="102"/>
      <c r="I696" s="99"/>
      <c r="J696" s="99"/>
      <c r="K696" s="99"/>
      <c r="L696" s="101"/>
      <c r="M696" s="157"/>
      <c r="O696" s="86"/>
      <c r="P696" s="72" t="s">
        <v>139</v>
      </c>
      <c r="Q696" s="73">
        <f>VLOOKUP($S692,'Tischplan_16er_1.-5.'!$4:$100,6)</f>
        <v>15</v>
      </c>
      <c r="R696" s="73">
        <f>VLOOKUP($S692,'Tischplan_16er_1.-5.'!$4:$100,7)</f>
        <v>2</v>
      </c>
      <c r="S696" s="99"/>
      <c r="T696" s="99"/>
      <c r="U696" s="100"/>
      <c r="V696" s="101"/>
      <c r="W696" s="102"/>
      <c r="X696" s="99"/>
      <c r="Y696" s="99"/>
      <c r="Z696" s="99"/>
      <c r="AA696" s="101"/>
      <c r="AB696" s="157"/>
    </row>
    <row r="697" spans="1:28" ht="21.75" customHeight="1" thickBot="1" x14ac:dyDescent="0.25">
      <c r="A697" s="103" t="s">
        <v>106</v>
      </c>
      <c r="B697" s="109"/>
      <c r="C697" s="109"/>
      <c r="D697" s="90"/>
      <c r="E697" s="90"/>
      <c r="F697" s="91"/>
      <c r="G697" s="92" t="s">
        <v>100</v>
      </c>
      <c r="H697" s="87"/>
      <c r="I697" s="90"/>
      <c r="J697" s="90"/>
      <c r="K697" s="90"/>
      <c r="L697" s="92"/>
      <c r="O697" s="86"/>
      <c r="P697" s="103" t="s">
        <v>106</v>
      </c>
      <c r="Q697" s="109"/>
      <c r="R697" s="109"/>
      <c r="S697" s="90"/>
      <c r="T697" s="90"/>
      <c r="U697" s="91"/>
      <c r="V697" s="92"/>
      <c r="W697" s="87"/>
      <c r="X697" s="90"/>
      <c r="Y697" s="90"/>
      <c r="Z697" s="90"/>
      <c r="AA697" s="92"/>
    </row>
    <row r="698" spans="1:28" ht="8.25" customHeight="1" thickBot="1" x14ac:dyDescent="0.25">
      <c r="A698" s="164"/>
      <c r="B698" s="173"/>
      <c r="C698" s="173"/>
      <c r="D698" s="83"/>
      <c r="E698" s="83"/>
      <c r="F698" s="83"/>
      <c r="G698" s="83"/>
      <c r="H698" s="83"/>
      <c r="I698" s="83"/>
      <c r="J698" s="83"/>
      <c r="K698" s="83"/>
      <c r="L698" s="83"/>
      <c r="P698" s="164"/>
      <c r="Q698" s="174"/>
      <c r="R698" s="174"/>
      <c r="S698" s="175"/>
      <c r="T698" s="175"/>
      <c r="U698" s="175"/>
      <c r="V698" s="175"/>
      <c r="W698" s="175"/>
      <c r="X698" s="175"/>
      <c r="Y698" s="175"/>
      <c r="Z698" s="175"/>
      <c r="AA698" s="175"/>
    </row>
    <row r="699" spans="1:28" ht="18" customHeight="1" thickBot="1" x14ac:dyDescent="0.3">
      <c r="A699" s="82" t="s">
        <v>90</v>
      </c>
      <c r="B699" s="83"/>
      <c r="C699" s="83"/>
      <c r="D699" s="84" t="str">
        <f>D692</f>
        <v>N3</v>
      </c>
      <c r="E699" s="84" t="s">
        <v>91</v>
      </c>
      <c r="F699" s="83"/>
      <c r="G699" s="254"/>
      <c r="H699" s="255"/>
      <c r="I699" s="255"/>
      <c r="J699" s="255"/>
      <c r="K699" s="255"/>
      <c r="L699" s="256"/>
      <c r="M699" s="162" t="s">
        <v>138</v>
      </c>
      <c r="O699" s="86"/>
      <c r="P699" s="82" t="s">
        <v>90</v>
      </c>
      <c r="Q699" s="83"/>
      <c r="R699" s="83"/>
      <c r="S699" s="84" t="str">
        <f>S692</f>
        <v>N4</v>
      </c>
      <c r="T699" s="84" t="s">
        <v>91</v>
      </c>
      <c r="U699" s="83"/>
      <c r="V699" s="254"/>
      <c r="W699" s="254"/>
      <c r="X699" s="254"/>
      <c r="Y699" s="254"/>
      <c r="Z699" s="254"/>
      <c r="AA699" s="257"/>
      <c r="AB699" s="162" t="s">
        <v>138</v>
      </c>
    </row>
    <row r="700" spans="1:28" ht="21.75" customHeight="1" x14ac:dyDescent="0.2">
      <c r="A700" s="70" t="s">
        <v>102</v>
      </c>
      <c r="B700" s="71">
        <f>VLOOKUP($D692,'Tischplan_16er_1.-5.'!$4:$100,10)</f>
        <v>4</v>
      </c>
      <c r="C700" s="71">
        <f>VLOOKUP($D692,'Tischplan_16er_1.-5.'!$4:$100,11)</f>
        <v>3</v>
      </c>
      <c r="D700" s="95"/>
      <c r="E700" s="95"/>
      <c r="F700" s="96"/>
      <c r="G700" s="97" t="s">
        <v>100</v>
      </c>
      <c r="H700" s="98"/>
      <c r="I700" s="95"/>
      <c r="J700" s="95"/>
      <c r="K700" s="95"/>
      <c r="L700" s="97"/>
      <c r="M700" s="157"/>
      <c r="N700" s="176"/>
      <c r="O700" s="94"/>
      <c r="P700" s="70" t="s">
        <v>102</v>
      </c>
      <c r="Q700" s="71">
        <f>VLOOKUP($S692,'Tischplan_16er_1.-5.'!$4:$100,10)</f>
        <v>3</v>
      </c>
      <c r="R700" s="71">
        <f>VLOOKUP($S692,'Tischplan_16er_1.-5.'!$4:$100,11)</f>
        <v>3</v>
      </c>
      <c r="S700" s="95"/>
      <c r="T700" s="95"/>
      <c r="U700" s="96"/>
      <c r="V700" s="97"/>
      <c r="W700" s="98"/>
      <c r="X700" s="95"/>
      <c r="Y700" s="95"/>
      <c r="Z700" s="95"/>
      <c r="AA700" s="97"/>
      <c r="AB700" s="157"/>
    </row>
    <row r="701" spans="1:28" ht="21.75" customHeight="1" x14ac:dyDescent="0.2">
      <c r="A701" s="167" t="s">
        <v>103</v>
      </c>
      <c r="B701" s="168">
        <f>VLOOKUP($D692,'Tischplan_16er_1.-5.'!$4:$100,12)</f>
        <v>1</v>
      </c>
      <c r="C701" s="168">
        <f>VLOOKUP($D692,'Tischplan_16er_1.-5.'!$4:$100,13)</f>
        <v>4</v>
      </c>
      <c r="D701" s="169"/>
      <c r="E701" s="169"/>
      <c r="F701" s="170"/>
      <c r="G701" s="171"/>
      <c r="H701" s="172"/>
      <c r="I701" s="169"/>
      <c r="J701" s="169"/>
      <c r="K701" s="169"/>
      <c r="L701" s="171"/>
      <c r="M701" s="157"/>
      <c r="N701" s="176"/>
      <c r="O701" s="94"/>
      <c r="P701" s="167" t="s">
        <v>103</v>
      </c>
      <c r="Q701" s="168">
        <f>VLOOKUP($S692,'Tischplan_16er_1.-5.'!$4:$100,12)</f>
        <v>2</v>
      </c>
      <c r="R701" s="168">
        <f>VLOOKUP($S692,'Tischplan_16er_1.-5.'!$4:$100,13)</f>
        <v>4</v>
      </c>
      <c r="S701" s="169"/>
      <c r="T701" s="169"/>
      <c r="U701" s="170"/>
      <c r="V701" s="171"/>
      <c r="W701" s="172"/>
      <c r="X701" s="169"/>
      <c r="Y701" s="169"/>
      <c r="Z701" s="169"/>
      <c r="AA701" s="171"/>
      <c r="AB701" s="157"/>
    </row>
    <row r="702" spans="1:28" ht="21.75" customHeight="1" thickBot="1" x14ac:dyDescent="0.25">
      <c r="A702" s="72" t="s">
        <v>140</v>
      </c>
      <c r="B702" s="73">
        <f>VLOOKUP($D692,'Tischplan_16er_1.-5.'!$4:$100,14)</f>
        <v>2</v>
      </c>
      <c r="C702" s="73">
        <f>VLOOKUP($D692,'Tischplan_16er_1.-5.'!$4:$100,15)</f>
        <v>1</v>
      </c>
      <c r="D702" s="99"/>
      <c r="E702" s="99"/>
      <c r="F702" s="100"/>
      <c r="G702" s="101"/>
      <c r="H702" s="102"/>
      <c r="I702" s="99"/>
      <c r="J702" s="99"/>
      <c r="K702" s="99"/>
      <c r="L702" s="101"/>
      <c r="M702" s="157"/>
      <c r="N702" s="176"/>
      <c r="O702" s="94"/>
      <c r="P702" s="72" t="s">
        <v>140</v>
      </c>
      <c r="Q702" s="73">
        <f>VLOOKUP($S692,'Tischplan_16er_1.-5.'!$4:$100,14)</f>
        <v>1</v>
      </c>
      <c r="R702" s="73">
        <f>VLOOKUP($S692,'Tischplan_16er_1.-5.'!$4:$100,15)</f>
        <v>1</v>
      </c>
      <c r="S702" s="99"/>
      <c r="T702" s="99"/>
      <c r="U702" s="100"/>
      <c r="V702" s="101"/>
      <c r="W702" s="102"/>
      <c r="X702" s="99"/>
      <c r="Y702" s="99"/>
      <c r="Z702" s="99"/>
      <c r="AA702" s="101"/>
      <c r="AB702" s="157"/>
    </row>
    <row r="703" spans="1:28" ht="21.75" customHeight="1" thickBot="1" x14ac:dyDescent="0.25">
      <c r="A703" s="103" t="s">
        <v>107</v>
      </c>
      <c r="B703" s="109"/>
      <c r="C703" s="109"/>
      <c r="D703" s="90"/>
      <c r="E703" s="90"/>
      <c r="F703" s="91"/>
      <c r="G703" s="92"/>
      <c r="H703" s="87"/>
      <c r="I703" s="90"/>
      <c r="J703" s="90"/>
      <c r="K703" s="90"/>
      <c r="L703" s="92"/>
      <c r="O703" s="86"/>
      <c r="P703" s="103" t="s">
        <v>107</v>
      </c>
      <c r="Q703" s="109"/>
      <c r="R703" s="109"/>
      <c r="S703" s="90"/>
      <c r="T703" s="90"/>
      <c r="U703" s="91"/>
      <c r="V703" s="92"/>
      <c r="W703" s="87"/>
      <c r="X703" s="90"/>
      <c r="Y703" s="90"/>
      <c r="Z703" s="90"/>
      <c r="AA703" s="92"/>
    </row>
    <row r="704" spans="1:28" ht="21.75" customHeight="1" thickBot="1" x14ac:dyDescent="0.25">
      <c r="A704" s="266" t="s">
        <v>108</v>
      </c>
      <c r="B704" s="255"/>
      <c r="C704" s="259"/>
      <c r="D704" s="90" t="s">
        <v>100</v>
      </c>
      <c r="E704" s="90"/>
      <c r="F704" s="91"/>
      <c r="G704" s="92" t="s">
        <v>100</v>
      </c>
      <c r="H704" s="87"/>
      <c r="I704" s="90"/>
      <c r="J704" s="90"/>
      <c r="K704" s="90"/>
      <c r="L704" s="92"/>
      <c r="O704" s="86"/>
      <c r="P704" s="266" t="s">
        <v>108</v>
      </c>
      <c r="Q704" s="255"/>
      <c r="R704" s="259"/>
      <c r="S704" s="90" t="s">
        <v>100</v>
      </c>
      <c r="T704" s="90"/>
      <c r="U704" s="91"/>
      <c r="V704" s="92" t="s">
        <v>100</v>
      </c>
      <c r="W704" s="87"/>
      <c r="X704" s="90"/>
      <c r="Y704" s="90"/>
      <c r="Z704" s="90"/>
      <c r="AA704" s="92"/>
    </row>
    <row r="705" spans="1:28" ht="8.25" customHeight="1" x14ac:dyDescent="0.2">
      <c r="A705" s="74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O705" s="76"/>
      <c r="P705" s="74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</row>
    <row r="706" spans="1:28" ht="8.25" customHeight="1" thickBot="1" x14ac:dyDescent="0.25">
      <c r="A706" s="177"/>
      <c r="B706" s="178"/>
      <c r="C706" s="178"/>
      <c r="D706" s="178"/>
      <c r="E706" s="178"/>
      <c r="F706" s="178"/>
      <c r="G706" s="178"/>
      <c r="H706" s="178"/>
      <c r="I706" s="178"/>
      <c r="J706" s="178"/>
      <c r="K706" s="178"/>
      <c r="L706" s="178"/>
      <c r="O706" s="79"/>
      <c r="P706" s="177"/>
      <c r="Q706" s="178"/>
      <c r="R706" s="178"/>
      <c r="S706" s="178"/>
      <c r="T706" s="178"/>
      <c r="U706" s="178"/>
      <c r="V706" s="178"/>
      <c r="W706" s="178"/>
      <c r="X706" s="178"/>
      <c r="Y706" s="178"/>
      <c r="Z706" s="178"/>
      <c r="AA706" s="178"/>
    </row>
    <row r="707" spans="1:28" ht="18" customHeight="1" thickBot="1" x14ac:dyDescent="0.3">
      <c r="A707" s="82" t="s">
        <v>90</v>
      </c>
      <c r="B707" s="83"/>
      <c r="C707" s="83"/>
      <c r="D707" s="84" t="str">
        <f>D692</f>
        <v>N3</v>
      </c>
      <c r="E707" s="84" t="s">
        <v>91</v>
      </c>
      <c r="F707" s="83"/>
      <c r="G707" s="254"/>
      <c r="H707" s="255"/>
      <c r="I707" s="255"/>
      <c r="J707" s="255"/>
      <c r="K707" s="255"/>
      <c r="L707" s="256"/>
      <c r="M707" s="162" t="s">
        <v>138</v>
      </c>
      <c r="O707" s="86"/>
      <c r="P707" s="82" t="s">
        <v>90</v>
      </c>
      <c r="Q707" s="83"/>
      <c r="R707" s="83"/>
      <c r="S707" s="84" t="str">
        <f>S692</f>
        <v>N4</v>
      </c>
      <c r="T707" s="84" t="s">
        <v>91</v>
      </c>
      <c r="U707" s="83"/>
      <c r="V707" s="254"/>
      <c r="W707" s="254"/>
      <c r="X707" s="254"/>
      <c r="Y707" s="254"/>
      <c r="Z707" s="254"/>
      <c r="AA707" s="257"/>
      <c r="AB707" s="162" t="s">
        <v>138</v>
      </c>
    </row>
    <row r="708" spans="1:28" ht="21.75" customHeight="1" x14ac:dyDescent="0.2">
      <c r="A708" s="70" t="s">
        <v>104</v>
      </c>
      <c r="B708" s="71">
        <f>VLOOKUP($D692,'Tischplan_16er_1.-5.'!$4:$100,18)</f>
        <v>15</v>
      </c>
      <c r="C708" s="71">
        <f>VLOOKUP($D692,'Tischplan_16er_1.-5.'!$4:$100,19)</f>
        <v>1</v>
      </c>
      <c r="D708" s="95"/>
      <c r="E708" s="95"/>
      <c r="F708" s="96"/>
      <c r="G708" s="97"/>
      <c r="H708" s="98"/>
      <c r="I708" s="95"/>
      <c r="J708" s="95"/>
      <c r="K708" s="95"/>
      <c r="L708" s="97"/>
      <c r="M708" s="157"/>
      <c r="O708" s="86"/>
      <c r="P708" s="70" t="s">
        <v>104</v>
      </c>
      <c r="Q708" s="71">
        <f>VLOOKUP($S692,'Tischplan_16er_1.-5.'!$4:$100,18)</f>
        <v>16</v>
      </c>
      <c r="R708" s="71">
        <f>VLOOKUP($S692,'Tischplan_16er_1.-5.'!$4:$100,19)</f>
        <v>1</v>
      </c>
      <c r="S708" s="95"/>
      <c r="T708" s="95"/>
      <c r="U708" s="96"/>
      <c r="V708" s="97"/>
      <c r="W708" s="98"/>
      <c r="X708" s="95"/>
      <c r="Y708" s="95"/>
      <c r="Z708" s="95"/>
      <c r="AA708" s="97"/>
      <c r="AB708" s="157"/>
    </row>
    <row r="709" spans="1:28" ht="21.75" customHeight="1" x14ac:dyDescent="0.2">
      <c r="A709" s="167" t="s">
        <v>105</v>
      </c>
      <c r="B709" s="168">
        <f>VLOOKUP($D692,'Tischplan_16er_1.-5.'!$4:$100,20)</f>
        <v>15</v>
      </c>
      <c r="C709" s="168">
        <f>VLOOKUP($D692,'Tischplan_16er_1.-5.'!$4:$100,21)</f>
        <v>2</v>
      </c>
      <c r="D709" s="169"/>
      <c r="E709" s="169"/>
      <c r="F709" s="170"/>
      <c r="G709" s="171"/>
      <c r="H709" s="172"/>
      <c r="I709" s="169"/>
      <c r="J709" s="169"/>
      <c r="K709" s="169"/>
      <c r="L709" s="171"/>
      <c r="M709" s="157"/>
      <c r="O709" s="86"/>
      <c r="P709" s="167" t="s">
        <v>105</v>
      </c>
      <c r="Q709" s="168">
        <f>VLOOKUP($S692,'Tischplan_16er_1.-5.'!$4:$100,20)</f>
        <v>16</v>
      </c>
      <c r="R709" s="168">
        <f>VLOOKUP($S692,'Tischplan_16er_1.-5.'!$4:$100,21)</f>
        <v>2</v>
      </c>
      <c r="S709" s="169"/>
      <c r="T709" s="169"/>
      <c r="U709" s="170"/>
      <c r="V709" s="171"/>
      <c r="W709" s="172"/>
      <c r="X709" s="169"/>
      <c r="Y709" s="169"/>
      <c r="Z709" s="169"/>
      <c r="AA709" s="171"/>
      <c r="AB709" s="157"/>
    </row>
    <row r="710" spans="1:28" ht="21.75" customHeight="1" thickBot="1" x14ac:dyDescent="0.25">
      <c r="A710" s="72" t="s">
        <v>141</v>
      </c>
      <c r="B710" s="73">
        <f>VLOOKUP($D692,'Tischplan_16er_1.-5.'!$4:$100,22)</f>
        <v>15</v>
      </c>
      <c r="C710" s="73">
        <f>VLOOKUP($D692,'Tischplan_16er_1.-5.'!$4:$100,23)</f>
        <v>3</v>
      </c>
      <c r="D710" s="99"/>
      <c r="E710" s="99"/>
      <c r="F710" s="100"/>
      <c r="G710" s="101"/>
      <c r="H710" s="102"/>
      <c r="I710" s="99"/>
      <c r="J710" s="99"/>
      <c r="K710" s="99"/>
      <c r="L710" s="101"/>
      <c r="M710" s="157"/>
      <c r="O710" s="86"/>
      <c r="P710" s="72" t="s">
        <v>141</v>
      </c>
      <c r="Q710" s="73">
        <f>VLOOKUP($S692,'Tischplan_16er_1.-5.'!$4:$100,22)</f>
        <v>16</v>
      </c>
      <c r="R710" s="73">
        <f>VLOOKUP($S692,'Tischplan_16er_1.-5.'!$4:$100,23)</f>
        <v>3</v>
      </c>
      <c r="S710" s="99"/>
      <c r="T710" s="99"/>
      <c r="U710" s="100"/>
      <c r="V710" s="101"/>
      <c r="W710" s="102"/>
      <c r="X710" s="99"/>
      <c r="Y710" s="99"/>
      <c r="Z710" s="99"/>
      <c r="AA710" s="101"/>
      <c r="AB710" s="157"/>
    </row>
    <row r="711" spans="1:28" ht="21.75" customHeight="1" thickBot="1" x14ac:dyDescent="0.25">
      <c r="A711" s="103" t="s">
        <v>109</v>
      </c>
      <c r="B711" s="109"/>
      <c r="C711" s="109"/>
      <c r="D711" s="90"/>
      <c r="E711" s="90"/>
      <c r="F711" s="91"/>
      <c r="G711" s="92"/>
      <c r="H711" s="87"/>
      <c r="I711" s="90"/>
      <c r="J711" s="90"/>
      <c r="K711" s="90"/>
      <c r="L711" s="92"/>
      <c r="O711" s="86"/>
      <c r="P711" s="103" t="s">
        <v>109</v>
      </c>
      <c r="Q711" s="109"/>
      <c r="R711" s="109"/>
      <c r="S711" s="90"/>
      <c r="T711" s="90"/>
      <c r="U711" s="91"/>
      <c r="V711" s="92"/>
      <c r="W711" s="87"/>
      <c r="X711" s="90"/>
      <c r="Y711" s="90"/>
      <c r="Z711" s="90"/>
      <c r="AA711" s="92"/>
    </row>
    <row r="712" spans="1:28" ht="21.75" customHeight="1" thickBot="1" x14ac:dyDescent="0.25">
      <c r="A712" s="266" t="s">
        <v>115</v>
      </c>
      <c r="B712" s="255"/>
      <c r="C712" s="259"/>
      <c r="D712" s="90" t="s">
        <v>100</v>
      </c>
      <c r="E712" s="90"/>
      <c r="F712" s="91"/>
      <c r="G712" s="92" t="s">
        <v>100</v>
      </c>
      <c r="H712" s="87"/>
      <c r="I712" s="90"/>
      <c r="J712" s="90"/>
      <c r="K712" s="90"/>
      <c r="L712" s="92"/>
      <c r="O712" s="86"/>
      <c r="P712" s="266" t="s">
        <v>115</v>
      </c>
      <c r="Q712" s="255"/>
      <c r="R712" s="259"/>
      <c r="S712" s="90" t="s">
        <v>100</v>
      </c>
      <c r="T712" s="90"/>
      <c r="U712" s="91"/>
      <c r="V712" s="92" t="s">
        <v>100</v>
      </c>
      <c r="W712" s="87"/>
      <c r="X712" s="90"/>
      <c r="Y712" s="90"/>
      <c r="Z712" s="90"/>
      <c r="AA712" s="92"/>
    </row>
    <row r="713" spans="1:28" ht="8.25" customHeight="1" thickBot="1" x14ac:dyDescent="0.25">
      <c r="A713" s="164"/>
      <c r="B713" s="173"/>
      <c r="C713" s="173"/>
      <c r="D713" s="83"/>
      <c r="E713" s="83"/>
      <c r="F713" s="83"/>
      <c r="G713" s="83"/>
      <c r="H713" s="83"/>
      <c r="I713" s="83"/>
      <c r="J713" s="83"/>
      <c r="K713" s="83"/>
      <c r="L713" s="83"/>
      <c r="P713" s="164"/>
      <c r="Q713" s="174"/>
      <c r="R713" s="174"/>
      <c r="S713" s="175"/>
      <c r="T713" s="175"/>
      <c r="U713" s="175"/>
      <c r="V713" s="175"/>
      <c r="W713" s="175"/>
      <c r="X713" s="175"/>
      <c r="Y713" s="175"/>
      <c r="Z713" s="175"/>
      <c r="AA713" s="175"/>
    </row>
    <row r="714" spans="1:28" ht="18" customHeight="1" thickBot="1" x14ac:dyDescent="0.3">
      <c r="A714" s="82" t="s">
        <v>90</v>
      </c>
      <c r="B714" s="83"/>
      <c r="C714" s="83"/>
      <c r="D714" s="84" t="str">
        <f>D692</f>
        <v>N3</v>
      </c>
      <c r="E714" s="84" t="s">
        <v>91</v>
      </c>
      <c r="F714" s="83"/>
      <c r="G714" s="254"/>
      <c r="H714" s="255"/>
      <c r="I714" s="255"/>
      <c r="J714" s="255"/>
      <c r="K714" s="255"/>
      <c r="L714" s="256"/>
      <c r="M714" s="162" t="s">
        <v>138</v>
      </c>
      <c r="N714" s="166"/>
      <c r="O714" s="86"/>
      <c r="P714" s="82" t="s">
        <v>90</v>
      </c>
      <c r="Q714" s="83"/>
      <c r="R714" s="83"/>
      <c r="S714" s="84" t="str">
        <f>S692</f>
        <v>N4</v>
      </c>
      <c r="T714" s="84" t="s">
        <v>91</v>
      </c>
      <c r="U714" s="83"/>
      <c r="V714" s="254"/>
      <c r="W714" s="254"/>
      <c r="X714" s="254"/>
      <c r="Y714" s="254"/>
      <c r="Z714" s="254"/>
      <c r="AA714" s="257"/>
      <c r="AB714" s="162" t="s">
        <v>138</v>
      </c>
    </row>
    <row r="715" spans="1:28" ht="21.75" customHeight="1" x14ac:dyDescent="0.2">
      <c r="A715" s="70" t="s">
        <v>110</v>
      </c>
      <c r="B715" s="71">
        <f>VLOOKUP($D692,'Tischplan_16er_1.-5.'!$4:$100,26)</f>
        <v>2</v>
      </c>
      <c r="C715" s="71">
        <f>VLOOKUP($D692,'Tischplan_16er_1.-5.'!$4:$100,27)</f>
        <v>2</v>
      </c>
      <c r="D715" s="95"/>
      <c r="E715" s="95"/>
      <c r="F715" s="96"/>
      <c r="G715" s="97"/>
      <c r="H715" s="98"/>
      <c r="I715" s="95"/>
      <c r="J715" s="95"/>
      <c r="K715" s="95"/>
      <c r="L715" s="97"/>
      <c r="M715" s="157"/>
      <c r="O715" s="86"/>
      <c r="P715" s="70" t="s">
        <v>110</v>
      </c>
      <c r="Q715" s="71">
        <f>VLOOKUP($S692,'Tischplan_16er_1.-5.'!$4:$100,26)</f>
        <v>1</v>
      </c>
      <c r="R715" s="71">
        <f>VLOOKUP($S692,'Tischplan_16er_1.-5.'!$4:$100,27)</f>
        <v>2</v>
      </c>
      <c r="S715" s="95"/>
      <c r="T715" s="95"/>
      <c r="U715" s="96"/>
      <c r="V715" s="97"/>
      <c r="W715" s="98"/>
      <c r="X715" s="95"/>
      <c r="Y715" s="95"/>
      <c r="Z715" s="95"/>
      <c r="AA715" s="97"/>
      <c r="AB715" s="157"/>
    </row>
    <row r="716" spans="1:28" ht="21.75" customHeight="1" x14ac:dyDescent="0.2">
      <c r="A716" s="167" t="s">
        <v>111</v>
      </c>
      <c r="B716" s="168">
        <f>VLOOKUP($D692,'Tischplan_16er_1.-5.'!$4:$100,28)</f>
        <v>4</v>
      </c>
      <c r="C716" s="168">
        <f>VLOOKUP($D692,'Tischplan_16er_1.-5.'!$4:$100,29)</f>
        <v>1</v>
      </c>
      <c r="D716" s="169"/>
      <c r="E716" s="169"/>
      <c r="F716" s="170"/>
      <c r="G716" s="171"/>
      <c r="H716" s="172"/>
      <c r="I716" s="169"/>
      <c r="J716" s="169"/>
      <c r="K716" s="169"/>
      <c r="L716" s="171"/>
      <c r="M716" s="157"/>
      <c r="O716" s="86"/>
      <c r="P716" s="167" t="s">
        <v>111</v>
      </c>
      <c r="Q716" s="168">
        <f>VLOOKUP($S692,'Tischplan_16er_1.-5.'!$4:$100,28)</f>
        <v>3</v>
      </c>
      <c r="R716" s="168">
        <f>VLOOKUP($S692,'Tischplan_16er_1.-5.'!$4:$100,29)</f>
        <v>1</v>
      </c>
      <c r="S716" s="169"/>
      <c r="T716" s="169"/>
      <c r="U716" s="170"/>
      <c r="V716" s="171"/>
      <c r="W716" s="172"/>
      <c r="X716" s="169"/>
      <c r="Y716" s="169"/>
      <c r="Z716" s="169"/>
      <c r="AA716" s="171"/>
      <c r="AB716" s="157"/>
    </row>
    <row r="717" spans="1:28" ht="21.75" customHeight="1" thickBot="1" x14ac:dyDescent="0.25">
      <c r="A717" s="72" t="s">
        <v>142</v>
      </c>
      <c r="B717" s="73">
        <f>VLOOKUP($D692,'Tischplan_16er_1.-5.'!$4:$100,30)</f>
        <v>1</v>
      </c>
      <c r="C717" s="73">
        <f>VLOOKUP($D692,'Tischplan_16er_1.-5.'!$4:$100,31)</f>
        <v>4</v>
      </c>
      <c r="D717" s="99"/>
      <c r="E717" s="99"/>
      <c r="F717" s="100"/>
      <c r="G717" s="101"/>
      <c r="H717" s="102"/>
      <c r="I717" s="99"/>
      <c r="J717" s="99"/>
      <c r="K717" s="99"/>
      <c r="L717" s="101"/>
      <c r="M717" s="157"/>
      <c r="O717" s="86"/>
      <c r="P717" s="72" t="s">
        <v>142</v>
      </c>
      <c r="Q717" s="73">
        <f>VLOOKUP($S692,'Tischplan_16er_1.-5.'!$4:$100,30)</f>
        <v>2</v>
      </c>
      <c r="R717" s="73">
        <f>VLOOKUP($S692,'Tischplan_16er_1.-5.'!$4:$100,31)</f>
        <v>4</v>
      </c>
      <c r="S717" s="99"/>
      <c r="T717" s="99"/>
      <c r="U717" s="100"/>
      <c r="V717" s="101"/>
      <c r="W717" s="102"/>
      <c r="X717" s="99"/>
      <c r="Y717" s="99"/>
      <c r="Z717" s="99"/>
      <c r="AA717" s="101"/>
      <c r="AB717" s="157"/>
    </row>
    <row r="718" spans="1:28" ht="21.75" customHeight="1" thickBot="1" x14ac:dyDescent="0.25">
      <c r="A718" s="103" t="s">
        <v>116</v>
      </c>
      <c r="B718" s="109"/>
      <c r="C718" s="109"/>
      <c r="D718" s="90"/>
      <c r="E718" s="90"/>
      <c r="F718" s="91"/>
      <c r="G718" s="92"/>
      <c r="H718" s="87"/>
      <c r="I718" s="90"/>
      <c r="J718" s="90"/>
      <c r="K718" s="90"/>
      <c r="L718" s="92"/>
      <c r="O718" s="86"/>
      <c r="P718" s="103" t="s">
        <v>116</v>
      </c>
      <c r="Q718" s="109"/>
      <c r="R718" s="109"/>
      <c r="S718" s="90"/>
      <c r="T718" s="90"/>
      <c r="U718" s="91"/>
      <c r="V718" s="92"/>
      <c r="W718" s="87"/>
      <c r="X718" s="90"/>
      <c r="Y718" s="90"/>
      <c r="Z718" s="90"/>
      <c r="AA718" s="92"/>
    </row>
    <row r="719" spans="1:28" ht="21.75" customHeight="1" thickBot="1" x14ac:dyDescent="0.25">
      <c r="A719" s="266" t="s">
        <v>143</v>
      </c>
      <c r="B719" s="255"/>
      <c r="C719" s="259"/>
      <c r="D719" s="90" t="s">
        <v>100</v>
      </c>
      <c r="E719" s="90"/>
      <c r="F719" s="91"/>
      <c r="G719" s="92" t="s">
        <v>100</v>
      </c>
      <c r="H719" s="87"/>
      <c r="I719" s="90"/>
      <c r="J719" s="90"/>
      <c r="K719" s="90"/>
      <c r="L719" s="92"/>
      <c r="O719" s="86"/>
      <c r="P719" s="266" t="s">
        <v>143</v>
      </c>
      <c r="Q719" s="255"/>
      <c r="R719" s="259"/>
      <c r="S719" s="90" t="s">
        <v>100</v>
      </c>
      <c r="T719" s="90"/>
      <c r="U719" s="91"/>
      <c r="V719" s="92" t="s">
        <v>100</v>
      </c>
      <c r="W719" s="87"/>
      <c r="X719" s="90"/>
      <c r="Y719" s="90"/>
      <c r="Z719" s="90"/>
      <c r="AA719" s="92"/>
    </row>
    <row r="720" spans="1:28" ht="21" customHeight="1" x14ac:dyDescent="0.2">
      <c r="M720" s="180"/>
      <c r="N720" s="180"/>
      <c r="O720" s="69"/>
      <c r="AB720" s="180"/>
    </row>
    <row r="721" spans="1:28" ht="24" customHeight="1" thickBot="1" x14ac:dyDescent="0.25">
      <c r="A721" s="81"/>
      <c r="B721" s="267" t="str">
        <f>$B$1</f>
        <v xml:space="preserve">  3-Serien Liga</v>
      </c>
      <c r="C721" s="267"/>
      <c r="D721" s="267"/>
      <c r="E721" s="267"/>
      <c r="F721" s="267"/>
      <c r="G721" s="267"/>
      <c r="H721" s="267"/>
      <c r="I721" s="267"/>
      <c r="J721" s="268">
        <f>$J$1</f>
        <v>2023</v>
      </c>
      <c r="K721" s="268"/>
      <c r="L721" s="268"/>
      <c r="M721" s="180" t="s">
        <v>129</v>
      </c>
      <c r="N721" s="180"/>
      <c r="O721" s="69">
        <v>2</v>
      </c>
      <c r="P721" s="81"/>
      <c r="Q721" s="267" t="str">
        <f>$B$1</f>
        <v xml:space="preserve">  3-Serien Liga</v>
      </c>
      <c r="R721" s="267"/>
      <c r="S721" s="267"/>
      <c r="T721" s="267"/>
      <c r="U721" s="267"/>
      <c r="V721" s="267"/>
      <c r="W721" s="267"/>
      <c r="X721" s="267"/>
      <c r="Y721" s="268">
        <f>$J$1</f>
        <v>2023</v>
      </c>
      <c r="Z721" s="268"/>
      <c r="AA721" s="268"/>
      <c r="AB721" s="180" t="s">
        <v>129</v>
      </c>
    </row>
    <row r="722" spans="1:28" ht="18" customHeight="1" thickBot="1" x14ac:dyDescent="0.3">
      <c r="A722" s="82" t="s">
        <v>90</v>
      </c>
      <c r="B722" s="83"/>
      <c r="C722" s="83"/>
      <c r="D722" s="84" t="str">
        <f>M721&amp;O721-1</f>
        <v>P1</v>
      </c>
      <c r="E722" s="84" t="s">
        <v>91</v>
      </c>
      <c r="F722" s="83"/>
      <c r="G722" s="254"/>
      <c r="H722" s="255"/>
      <c r="I722" s="255"/>
      <c r="J722" s="255"/>
      <c r="K722" s="255"/>
      <c r="L722" s="256"/>
      <c r="M722" s="166"/>
      <c r="N722" s="166"/>
      <c r="O722" s="86"/>
      <c r="P722" s="82" t="s">
        <v>90</v>
      </c>
      <c r="Q722" s="83"/>
      <c r="R722" s="83"/>
      <c r="S722" s="84" t="str">
        <f>M721&amp;O721</f>
        <v>P2</v>
      </c>
      <c r="T722" s="84" t="s">
        <v>91</v>
      </c>
      <c r="U722" s="83"/>
      <c r="V722" s="254"/>
      <c r="W722" s="254"/>
      <c r="X722" s="254"/>
      <c r="Y722" s="254"/>
      <c r="Z722" s="254"/>
      <c r="AA722" s="257"/>
      <c r="AB722" s="166"/>
    </row>
    <row r="723" spans="1:28" ht="18" customHeight="1" thickBot="1" x14ac:dyDescent="0.25">
      <c r="A723" s="87" t="s">
        <v>92</v>
      </c>
      <c r="B723" s="88" t="s">
        <v>93</v>
      </c>
      <c r="C723" s="88" t="s">
        <v>23</v>
      </c>
      <c r="D723" s="88" t="s">
        <v>94</v>
      </c>
      <c r="E723" s="88" t="s">
        <v>95</v>
      </c>
      <c r="F723" s="88" t="s">
        <v>96</v>
      </c>
      <c r="G723" s="89" t="s">
        <v>97</v>
      </c>
      <c r="H723" s="263" t="s">
        <v>98</v>
      </c>
      <c r="I723" s="264"/>
      <c r="J723" s="264"/>
      <c r="K723" s="264"/>
      <c r="L723" s="265"/>
      <c r="M723" s="162" t="s">
        <v>138</v>
      </c>
      <c r="N723" s="166"/>
      <c r="O723" s="86"/>
      <c r="P723" s="87" t="s">
        <v>92</v>
      </c>
      <c r="Q723" s="88" t="s">
        <v>93</v>
      </c>
      <c r="R723" s="88" t="s">
        <v>23</v>
      </c>
      <c r="S723" s="88" t="s">
        <v>94</v>
      </c>
      <c r="T723" s="88" t="s">
        <v>95</v>
      </c>
      <c r="U723" s="88" t="s">
        <v>96</v>
      </c>
      <c r="V723" s="89" t="s">
        <v>97</v>
      </c>
      <c r="W723" s="263" t="s">
        <v>98</v>
      </c>
      <c r="X723" s="264"/>
      <c r="Y723" s="264"/>
      <c r="Z723" s="264"/>
      <c r="AA723" s="265"/>
      <c r="AB723" s="162" t="s">
        <v>138</v>
      </c>
    </row>
    <row r="724" spans="1:28" ht="21.75" customHeight="1" x14ac:dyDescent="0.2">
      <c r="A724" s="70" t="s">
        <v>99</v>
      </c>
      <c r="B724" s="71">
        <f>VLOOKUP($D722,'Tischplan_16er_1.-5.'!$4:$100,2)</f>
        <v>4</v>
      </c>
      <c r="C724" s="71">
        <f>VLOOKUP($D722,'Tischplan_16er_1.-5.'!$4:$100,3)</f>
        <v>2</v>
      </c>
      <c r="D724" s="95" t="s">
        <v>100</v>
      </c>
      <c r="E724" s="95"/>
      <c r="F724" s="96"/>
      <c r="G724" s="97" t="s">
        <v>100</v>
      </c>
      <c r="H724" s="98"/>
      <c r="I724" s="95"/>
      <c r="J724" s="95"/>
      <c r="K724" s="95"/>
      <c r="L724" s="97"/>
      <c r="M724" s="157"/>
      <c r="O724" s="86"/>
      <c r="P724" s="70" t="s">
        <v>99</v>
      </c>
      <c r="Q724" s="71">
        <f>VLOOKUP($S722,'Tischplan_16er_1.-5.'!$4:$100,2)</f>
        <v>3</v>
      </c>
      <c r="R724" s="71">
        <f>VLOOKUP($S722,'Tischplan_16er_1.-5.'!$4:$100,3)</f>
        <v>2</v>
      </c>
      <c r="S724" s="95"/>
      <c r="T724" s="95"/>
      <c r="U724" s="96"/>
      <c r="V724" s="97"/>
      <c r="W724" s="98"/>
      <c r="X724" s="95"/>
      <c r="Y724" s="95"/>
      <c r="Z724" s="95"/>
      <c r="AA724" s="97"/>
      <c r="AB724" s="157"/>
    </row>
    <row r="725" spans="1:28" ht="21.75" customHeight="1" x14ac:dyDescent="0.2">
      <c r="A725" s="167" t="s">
        <v>101</v>
      </c>
      <c r="B725" s="168">
        <f>VLOOKUP($D722,'Tischplan_16er_1.-5.'!$4:$100,4)</f>
        <v>2</v>
      </c>
      <c r="C725" s="168">
        <f>VLOOKUP($D722,'Tischplan_16er_1.-5.'!$4:$100,5)</f>
        <v>1</v>
      </c>
      <c r="D725" s="169"/>
      <c r="E725" s="169"/>
      <c r="F725" s="170"/>
      <c r="G725" s="171"/>
      <c r="H725" s="172"/>
      <c r="I725" s="169"/>
      <c r="J725" s="169"/>
      <c r="K725" s="169"/>
      <c r="L725" s="171"/>
      <c r="M725" s="157"/>
      <c r="O725" s="86" t="s">
        <v>100</v>
      </c>
      <c r="P725" s="167" t="s">
        <v>101</v>
      </c>
      <c r="Q725" s="168">
        <f>VLOOKUP($S722,'Tischplan_16er_1.-5.'!$4:$100,4)</f>
        <v>1</v>
      </c>
      <c r="R725" s="168">
        <f>VLOOKUP($S722,'Tischplan_16er_1.-5.'!$4:$100,5)</f>
        <v>1</v>
      </c>
      <c r="S725" s="169"/>
      <c r="T725" s="169"/>
      <c r="U725" s="170"/>
      <c r="V725" s="171"/>
      <c r="W725" s="172"/>
      <c r="X725" s="169"/>
      <c r="Y725" s="169"/>
      <c r="Z725" s="169"/>
      <c r="AA725" s="171"/>
      <c r="AB725" s="157"/>
    </row>
    <row r="726" spans="1:28" ht="21.75" customHeight="1" thickBot="1" x14ac:dyDescent="0.25">
      <c r="A726" s="72" t="s">
        <v>139</v>
      </c>
      <c r="B726" s="73">
        <f>VLOOKUP($D722,'Tischplan_16er_1.-5.'!$4:$100,6)</f>
        <v>3</v>
      </c>
      <c r="C726" s="73">
        <f>VLOOKUP($D722,'Tischplan_16er_1.-5.'!$4:$100,7)</f>
        <v>4</v>
      </c>
      <c r="D726" s="99"/>
      <c r="E726" s="99"/>
      <c r="F726" s="100"/>
      <c r="G726" s="101"/>
      <c r="H726" s="102"/>
      <c r="I726" s="99"/>
      <c r="J726" s="99"/>
      <c r="K726" s="99"/>
      <c r="L726" s="101"/>
      <c r="M726" s="157"/>
      <c r="O726" s="86"/>
      <c r="P726" s="72" t="s">
        <v>139</v>
      </c>
      <c r="Q726" s="73">
        <f>VLOOKUP($S722,'Tischplan_16er_1.-5.'!$4:$100,6)</f>
        <v>4</v>
      </c>
      <c r="R726" s="73">
        <f>VLOOKUP($S722,'Tischplan_16er_1.-5.'!$4:$100,7)</f>
        <v>4</v>
      </c>
      <c r="S726" s="99"/>
      <c r="T726" s="99"/>
      <c r="U726" s="100"/>
      <c r="V726" s="101"/>
      <c r="W726" s="102"/>
      <c r="X726" s="99"/>
      <c r="Y726" s="99"/>
      <c r="Z726" s="99"/>
      <c r="AA726" s="101"/>
      <c r="AB726" s="157"/>
    </row>
    <row r="727" spans="1:28" ht="21.75" customHeight="1" thickBot="1" x14ac:dyDescent="0.25">
      <c r="A727" s="103" t="s">
        <v>106</v>
      </c>
      <c r="B727" s="109"/>
      <c r="C727" s="109"/>
      <c r="D727" s="90"/>
      <c r="E727" s="90"/>
      <c r="F727" s="91"/>
      <c r="G727" s="92" t="s">
        <v>100</v>
      </c>
      <c r="H727" s="87"/>
      <c r="I727" s="90"/>
      <c r="J727" s="90"/>
      <c r="K727" s="90"/>
      <c r="L727" s="92"/>
      <c r="O727" s="86"/>
      <c r="P727" s="103" t="s">
        <v>106</v>
      </c>
      <c r="Q727" s="109"/>
      <c r="R727" s="109"/>
      <c r="S727" s="90"/>
      <c r="T727" s="90"/>
      <c r="U727" s="91"/>
      <c r="V727" s="92"/>
      <c r="W727" s="87"/>
      <c r="X727" s="90"/>
      <c r="Y727" s="90"/>
      <c r="Z727" s="90"/>
      <c r="AA727" s="92"/>
    </row>
    <row r="728" spans="1:28" ht="8.25" customHeight="1" thickBot="1" x14ac:dyDescent="0.25">
      <c r="A728" s="164"/>
      <c r="B728" s="173"/>
      <c r="C728" s="173"/>
      <c r="D728" s="83"/>
      <c r="E728" s="83"/>
      <c r="F728" s="83"/>
      <c r="G728" s="83"/>
      <c r="H728" s="83"/>
      <c r="I728" s="83"/>
      <c r="J728" s="83"/>
      <c r="K728" s="83"/>
      <c r="L728" s="83"/>
      <c r="P728" s="164"/>
      <c r="Q728" s="174"/>
      <c r="R728" s="174"/>
      <c r="S728" s="175"/>
      <c r="T728" s="175"/>
      <c r="U728" s="175"/>
      <c r="V728" s="175"/>
      <c r="W728" s="175"/>
      <c r="X728" s="175"/>
      <c r="Y728" s="175"/>
      <c r="Z728" s="175"/>
      <c r="AA728" s="175"/>
    </row>
    <row r="729" spans="1:28" ht="18" customHeight="1" thickBot="1" x14ac:dyDescent="0.3">
      <c r="A729" s="82" t="s">
        <v>90</v>
      </c>
      <c r="B729" s="83"/>
      <c r="C729" s="83"/>
      <c r="D729" s="84" t="str">
        <f>D722</f>
        <v>P1</v>
      </c>
      <c r="E729" s="84" t="s">
        <v>91</v>
      </c>
      <c r="F729" s="83"/>
      <c r="G729" s="254"/>
      <c r="H729" s="255"/>
      <c r="I729" s="255"/>
      <c r="J729" s="255"/>
      <c r="K729" s="255"/>
      <c r="L729" s="256"/>
      <c r="M729" s="162" t="s">
        <v>138</v>
      </c>
      <c r="O729" s="86"/>
      <c r="P729" s="82" t="s">
        <v>90</v>
      </c>
      <c r="Q729" s="83"/>
      <c r="R729" s="83"/>
      <c r="S729" s="84" t="str">
        <f>S722</f>
        <v>P2</v>
      </c>
      <c r="T729" s="84" t="s">
        <v>91</v>
      </c>
      <c r="U729" s="83"/>
      <c r="V729" s="254"/>
      <c r="W729" s="254"/>
      <c r="X729" s="254"/>
      <c r="Y729" s="254"/>
      <c r="Z729" s="254"/>
      <c r="AA729" s="257"/>
      <c r="AB729" s="162" t="s">
        <v>138</v>
      </c>
    </row>
    <row r="730" spans="1:28" ht="21.75" customHeight="1" x14ac:dyDescent="0.2">
      <c r="A730" s="70" t="s">
        <v>102</v>
      </c>
      <c r="B730" s="71">
        <f>VLOOKUP($D722,'Tischplan_16er_1.-5.'!$4:$100,10)</f>
        <v>11</v>
      </c>
      <c r="C730" s="71">
        <f>VLOOKUP($D722,'Tischplan_16er_1.-5.'!$4:$100,11)</f>
        <v>4</v>
      </c>
      <c r="D730" s="95"/>
      <c r="E730" s="95"/>
      <c r="F730" s="96"/>
      <c r="G730" s="97" t="s">
        <v>100</v>
      </c>
      <c r="H730" s="98"/>
      <c r="I730" s="95"/>
      <c r="J730" s="95"/>
      <c r="K730" s="95"/>
      <c r="L730" s="97"/>
      <c r="M730" s="157"/>
      <c r="N730" s="176"/>
      <c r="O730" s="94"/>
      <c r="P730" s="70" t="s">
        <v>102</v>
      </c>
      <c r="Q730" s="71">
        <f>VLOOKUP($S722,'Tischplan_16er_1.-5.'!$4:$100,10)</f>
        <v>12</v>
      </c>
      <c r="R730" s="71">
        <f>VLOOKUP($S722,'Tischplan_16er_1.-5.'!$4:$100,11)</f>
        <v>4</v>
      </c>
      <c r="S730" s="95"/>
      <c r="T730" s="95"/>
      <c r="U730" s="96"/>
      <c r="V730" s="97"/>
      <c r="W730" s="98"/>
      <c r="X730" s="95"/>
      <c r="Y730" s="95"/>
      <c r="Z730" s="95"/>
      <c r="AA730" s="97"/>
      <c r="AB730" s="157"/>
    </row>
    <row r="731" spans="1:28" ht="21.75" customHeight="1" x14ac:dyDescent="0.2">
      <c r="A731" s="167" t="s">
        <v>103</v>
      </c>
      <c r="B731" s="168">
        <f>VLOOKUP($D722,'Tischplan_16er_1.-5.'!$4:$100,12)</f>
        <v>12</v>
      </c>
      <c r="C731" s="168">
        <f>VLOOKUP($D722,'Tischplan_16er_1.-5.'!$4:$100,13)</f>
        <v>3</v>
      </c>
      <c r="D731" s="169"/>
      <c r="E731" s="169"/>
      <c r="F731" s="170"/>
      <c r="G731" s="171"/>
      <c r="H731" s="172"/>
      <c r="I731" s="169"/>
      <c r="J731" s="169"/>
      <c r="K731" s="169"/>
      <c r="L731" s="171"/>
      <c r="M731" s="157"/>
      <c r="N731" s="176"/>
      <c r="O731" s="94"/>
      <c r="P731" s="167" t="s">
        <v>103</v>
      </c>
      <c r="Q731" s="168">
        <f>VLOOKUP($S722,'Tischplan_16er_1.-5.'!$4:$100,12)</f>
        <v>11</v>
      </c>
      <c r="R731" s="168">
        <f>VLOOKUP($S722,'Tischplan_16er_1.-5.'!$4:$100,13)</f>
        <v>3</v>
      </c>
      <c r="S731" s="169"/>
      <c r="T731" s="169"/>
      <c r="U731" s="170"/>
      <c r="V731" s="171"/>
      <c r="W731" s="172"/>
      <c r="X731" s="169"/>
      <c r="Y731" s="169"/>
      <c r="Z731" s="169"/>
      <c r="AA731" s="171"/>
      <c r="AB731" s="157"/>
    </row>
    <row r="732" spans="1:28" ht="21.75" customHeight="1" thickBot="1" x14ac:dyDescent="0.25">
      <c r="A732" s="72" t="s">
        <v>140</v>
      </c>
      <c r="B732" s="73">
        <f>VLOOKUP($D722,'Tischplan_16er_1.-5.'!$4:$100,14)</f>
        <v>10</v>
      </c>
      <c r="C732" s="73">
        <f>VLOOKUP($D722,'Tischplan_16er_1.-5.'!$4:$100,15)</f>
        <v>2</v>
      </c>
      <c r="D732" s="99"/>
      <c r="E732" s="99"/>
      <c r="F732" s="100"/>
      <c r="G732" s="101"/>
      <c r="H732" s="102"/>
      <c r="I732" s="99"/>
      <c r="J732" s="99"/>
      <c r="K732" s="99"/>
      <c r="L732" s="101"/>
      <c r="M732" s="157"/>
      <c r="N732" s="176"/>
      <c r="O732" s="94"/>
      <c r="P732" s="72" t="s">
        <v>140</v>
      </c>
      <c r="Q732" s="73">
        <f>VLOOKUP($S722,'Tischplan_16er_1.-5.'!$4:$100,14)</f>
        <v>9</v>
      </c>
      <c r="R732" s="73">
        <f>VLOOKUP($S722,'Tischplan_16er_1.-5.'!$4:$100,15)</f>
        <v>2</v>
      </c>
      <c r="S732" s="99"/>
      <c r="T732" s="99"/>
      <c r="U732" s="100"/>
      <c r="V732" s="101"/>
      <c r="W732" s="102"/>
      <c r="X732" s="99"/>
      <c r="Y732" s="99"/>
      <c r="Z732" s="99"/>
      <c r="AA732" s="101"/>
      <c r="AB732" s="157"/>
    </row>
    <row r="733" spans="1:28" ht="21.75" customHeight="1" thickBot="1" x14ac:dyDescent="0.25">
      <c r="A733" s="103" t="s">
        <v>107</v>
      </c>
      <c r="B733" s="109"/>
      <c r="C733" s="109"/>
      <c r="D733" s="90"/>
      <c r="E733" s="90"/>
      <c r="F733" s="91"/>
      <c r="G733" s="92"/>
      <c r="H733" s="87"/>
      <c r="I733" s="90"/>
      <c r="J733" s="90"/>
      <c r="K733" s="90"/>
      <c r="L733" s="92"/>
      <c r="O733" s="86"/>
      <c r="P733" s="103" t="s">
        <v>107</v>
      </c>
      <c r="Q733" s="109"/>
      <c r="R733" s="109"/>
      <c r="S733" s="90"/>
      <c r="T733" s="90"/>
      <c r="U733" s="91"/>
      <c r="V733" s="92"/>
      <c r="W733" s="87"/>
      <c r="X733" s="90"/>
      <c r="Y733" s="90"/>
      <c r="Z733" s="90"/>
      <c r="AA733" s="92"/>
    </row>
    <row r="734" spans="1:28" ht="21.75" customHeight="1" thickBot="1" x14ac:dyDescent="0.25">
      <c r="A734" s="266" t="s">
        <v>108</v>
      </c>
      <c r="B734" s="255"/>
      <c r="C734" s="259"/>
      <c r="D734" s="90" t="s">
        <v>100</v>
      </c>
      <c r="E734" s="90"/>
      <c r="F734" s="91"/>
      <c r="G734" s="92" t="s">
        <v>100</v>
      </c>
      <c r="H734" s="87"/>
      <c r="I734" s="90"/>
      <c r="J734" s="90"/>
      <c r="K734" s="90"/>
      <c r="L734" s="92"/>
      <c r="O734" s="86"/>
      <c r="P734" s="266" t="s">
        <v>108</v>
      </c>
      <c r="Q734" s="255"/>
      <c r="R734" s="259"/>
      <c r="S734" s="90" t="s">
        <v>100</v>
      </c>
      <c r="T734" s="90"/>
      <c r="U734" s="91"/>
      <c r="V734" s="92" t="s">
        <v>100</v>
      </c>
      <c r="W734" s="87"/>
      <c r="X734" s="90"/>
      <c r="Y734" s="90"/>
      <c r="Z734" s="90"/>
      <c r="AA734" s="92"/>
    </row>
    <row r="735" spans="1:28" ht="8.25" customHeight="1" x14ac:dyDescent="0.2">
      <c r="A735" s="74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O735" s="76"/>
      <c r="P735" s="74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</row>
    <row r="736" spans="1:28" ht="8.25" customHeight="1" thickBot="1" x14ac:dyDescent="0.25">
      <c r="A736" s="177"/>
      <c r="B736" s="178"/>
      <c r="C736" s="178"/>
      <c r="D736" s="178"/>
      <c r="E736" s="178"/>
      <c r="F736" s="178"/>
      <c r="G736" s="178"/>
      <c r="H736" s="178"/>
      <c r="I736" s="178"/>
      <c r="J736" s="178"/>
      <c r="K736" s="178"/>
      <c r="L736" s="178"/>
      <c r="O736" s="79"/>
      <c r="P736" s="177"/>
      <c r="Q736" s="178"/>
      <c r="R736" s="178"/>
      <c r="S736" s="178"/>
      <c r="T736" s="178"/>
      <c r="U736" s="178"/>
      <c r="V736" s="178"/>
      <c r="W736" s="178"/>
      <c r="X736" s="178"/>
      <c r="Y736" s="178"/>
      <c r="Z736" s="178"/>
      <c r="AA736" s="178"/>
    </row>
    <row r="737" spans="1:28" ht="18" customHeight="1" thickBot="1" x14ac:dyDescent="0.3">
      <c r="A737" s="82" t="s">
        <v>90</v>
      </c>
      <c r="B737" s="83"/>
      <c r="C737" s="83"/>
      <c r="D737" s="84" t="str">
        <f>D722</f>
        <v>P1</v>
      </c>
      <c r="E737" s="84" t="s">
        <v>91</v>
      </c>
      <c r="F737" s="83"/>
      <c r="G737" s="254"/>
      <c r="H737" s="255"/>
      <c r="I737" s="255"/>
      <c r="J737" s="255"/>
      <c r="K737" s="255"/>
      <c r="L737" s="256"/>
      <c r="M737" s="162" t="s">
        <v>138</v>
      </c>
      <c r="O737" s="86"/>
      <c r="P737" s="82" t="s">
        <v>90</v>
      </c>
      <c r="Q737" s="83"/>
      <c r="R737" s="83"/>
      <c r="S737" s="84" t="str">
        <f>S722</f>
        <v>P2</v>
      </c>
      <c r="T737" s="84" t="s">
        <v>91</v>
      </c>
      <c r="U737" s="83"/>
      <c r="V737" s="254"/>
      <c r="W737" s="254"/>
      <c r="X737" s="254"/>
      <c r="Y737" s="254"/>
      <c r="Z737" s="254"/>
      <c r="AA737" s="257"/>
      <c r="AB737" s="162" t="s">
        <v>138</v>
      </c>
    </row>
    <row r="738" spans="1:28" ht="21.75" customHeight="1" x14ac:dyDescent="0.2">
      <c r="A738" s="70" t="s">
        <v>104</v>
      </c>
      <c r="B738" s="71">
        <f>VLOOKUP($D722,'Tischplan_16er_1.-5.'!$4:$100,18)</f>
        <v>10</v>
      </c>
      <c r="C738" s="71">
        <f>VLOOKUP($D722,'Tischplan_16er_1.-5.'!$4:$100,19)</f>
        <v>3</v>
      </c>
      <c r="D738" s="95"/>
      <c r="E738" s="95"/>
      <c r="F738" s="96"/>
      <c r="G738" s="97"/>
      <c r="H738" s="98"/>
      <c r="I738" s="95"/>
      <c r="J738" s="95"/>
      <c r="K738" s="95"/>
      <c r="L738" s="97"/>
      <c r="M738" s="157"/>
      <c r="O738" s="86"/>
      <c r="P738" s="70" t="s">
        <v>104</v>
      </c>
      <c r="Q738" s="71">
        <f>VLOOKUP($S722,'Tischplan_16er_1.-5.'!$4:$100,18)</f>
        <v>9</v>
      </c>
      <c r="R738" s="71">
        <f>VLOOKUP($S722,'Tischplan_16er_1.-5.'!$4:$100,19)</f>
        <v>3</v>
      </c>
      <c r="S738" s="95"/>
      <c r="T738" s="95"/>
      <c r="U738" s="96"/>
      <c r="V738" s="97"/>
      <c r="W738" s="98"/>
      <c r="X738" s="95"/>
      <c r="Y738" s="95"/>
      <c r="Z738" s="95"/>
      <c r="AA738" s="97"/>
      <c r="AB738" s="157"/>
    </row>
    <row r="739" spans="1:28" ht="21.75" customHeight="1" x14ac:dyDescent="0.2">
      <c r="A739" s="167" t="s">
        <v>105</v>
      </c>
      <c r="B739" s="168">
        <f>VLOOKUP($D722,'Tischplan_16er_1.-5.'!$4:$100,20)</f>
        <v>11</v>
      </c>
      <c r="C739" s="168">
        <f>VLOOKUP($D722,'Tischplan_16er_1.-5.'!$4:$100,21)</f>
        <v>4</v>
      </c>
      <c r="D739" s="169"/>
      <c r="E739" s="169"/>
      <c r="F739" s="170"/>
      <c r="G739" s="171"/>
      <c r="H739" s="172"/>
      <c r="I739" s="169"/>
      <c r="J739" s="169"/>
      <c r="K739" s="169"/>
      <c r="L739" s="171"/>
      <c r="M739" s="157"/>
      <c r="O739" s="86"/>
      <c r="P739" s="167" t="s">
        <v>105</v>
      </c>
      <c r="Q739" s="168">
        <f>VLOOKUP($S722,'Tischplan_16er_1.-5.'!$4:$100,20)</f>
        <v>12</v>
      </c>
      <c r="R739" s="168">
        <f>VLOOKUP($S722,'Tischplan_16er_1.-5.'!$4:$100,21)</f>
        <v>4</v>
      </c>
      <c r="S739" s="169"/>
      <c r="T739" s="169"/>
      <c r="U739" s="170"/>
      <c r="V739" s="171"/>
      <c r="W739" s="172"/>
      <c r="X739" s="169"/>
      <c r="Y739" s="169"/>
      <c r="Z739" s="169"/>
      <c r="AA739" s="171"/>
      <c r="AB739" s="157"/>
    </row>
    <row r="740" spans="1:28" ht="21.75" customHeight="1" thickBot="1" x14ac:dyDescent="0.25">
      <c r="A740" s="72" t="s">
        <v>141</v>
      </c>
      <c r="B740" s="73">
        <f>VLOOKUP($D722,'Tischplan_16er_1.-5.'!$4:$100,22)</f>
        <v>12</v>
      </c>
      <c r="C740" s="73">
        <f>VLOOKUP($D722,'Tischplan_16er_1.-5.'!$4:$100,23)</f>
        <v>1</v>
      </c>
      <c r="D740" s="99"/>
      <c r="E740" s="99"/>
      <c r="F740" s="100"/>
      <c r="G740" s="101"/>
      <c r="H740" s="102"/>
      <c r="I740" s="99"/>
      <c r="J740" s="99"/>
      <c r="K740" s="99"/>
      <c r="L740" s="101"/>
      <c r="M740" s="157"/>
      <c r="O740" s="86"/>
      <c r="P740" s="72" t="s">
        <v>141</v>
      </c>
      <c r="Q740" s="73">
        <f>VLOOKUP($S722,'Tischplan_16er_1.-5.'!$4:$100,22)</f>
        <v>11</v>
      </c>
      <c r="R740" s="73">
        <f>VLOOKUP($S722,'Tischplan_16er_1.-5.'!$4:$100,23)</f>
        <v>1</v>
      </c>
      <c r="S740" s="99"/>
      <c r="T740" s="99"/>
      <c r="U740" s="100"/>
      <c r="V740" s="101"/>
      <c r="W740" s="102"/>
      <c r="X740" s="99"/>
      <c r="Y740" s="99"/>
      <c r="Z740" s="99"/>
      <c r="AA740" s="101"/>
      <c r="AB740" s="157"/>
    </row>
    <row r="741" spans="1:28" ht="21.75" customHeight="1" thickBot="1" x14ac:dyDescent="0.25">
      <c r="A741" s="103" t="s">
        <v>109</v>
      </c>
      <c r="B741" s="109"/>
      <c r="C741" s="109"/>
      <c r="D741" s="90"/>
      <c r="E741" s="90"/>
      <c r="F741" s="91"/>
      <c r="G741" s="92"/>
      <c r="H741" s="87"/>
      <c r="I741" s="90"/>
      <c r="J741" s="90"/>
      <c r="K741" s="90"/>
      <c r="L741" s="92"/>
      <c r="O741" s="86"/>
      <c r="P741" s="103" t="s">
        <v>109</v>
      </c>
      <c r="Q741" s="109"/>
      <c r="R741" s="109"/>
      <c r="S741" s="90"/>
      <c r="T741" s="90"/>
      <c r="U741" s="91"/>
      <c r="V741" s="92"/>
      <c r="W741" s="87"/>
      <c r="X741" s="90"/>
      <c r="Y741" s="90"/>
      <c r="Z741" s="90"/>
      <c r="AA741" s="92"/>
    </row>
    <row r="742" spans="1:28" ht="21.75" customHeight="1" thickBot="1" x14ac:dyDescent="0.25">
      <c r="A742" s="266" t="s">
        <v>115</v>
      </c>
      <c r="B742" s="255"/>
      <c r="C742" s="259"/>
      <c r="D742" s="90" t="s">
        <v>100</v>
      </c>
      <c r="E742" s="90"/>
      <c r="F742" s="91"/>
      <c r="G742" s="92" t="s">
        <v>100</v>
      </c>
      <c r="H742" s="87"/>
      <c r="I742" s="90"/>
      <c r="J742" s="90"/>
      <c r="K742" s="90"/>
      <c r="L742" s="92"/>
      <c r="O742" s="86"/>
      <c r="P742" s="266" t="s">
        <v>115</v>
      </c>
      <c r="Q742" s="255"/>
      <c r="R742" s="259"/>
      <c r="S742" s="90" t="s">
        <v>100</v>
      </c>
      <c r="T742" s="90"/>
      <c r="U742" s="91"/>
      <c r="V742" s="92" t="s">
        <v>100</v>
      </c>
      <c r="W742" s="87"/>
      <c r="X742" s="90"/>
      <c r="Y742" s="90"/>
      <c r="Z742" s="90"/>
      <c r="AA742" s="92"/>
    </row>
    <row r="743" spans="1:28" ht="8.25" customHeight="1" thickBot="1" x14ac:dyDescent="0.25">
      <c r="A743" s="164"/>
      <c r="B743" s="173"/>
      <c r="C743" s="173"/>
      <c r="D743" s="83"/>
      <c r="E743" s="83"/>
      <c r="F743" s="83"/>
      <c r="G743" s="83"/>
      <c r="H743" s="83"/>
      <c r="I743" s="83"/>
      <c r="J743" s="83"/>
      <c r="K743" s="83"/>
      <c r="L743" s="83"/>
      <c r="P743" s="164"/>
      <c r="Q743" s="174"/>
      <c r="R743" s="174"/>
      <c r="S743" s="175"/>
      <c r="T743" s="175"/>
      <c r="U743" s="175"/>
      <c r="V743" s="175"/>
      <c r="W743" s="175"/>
      <c r="X743" s="175"/>
      <c r="Y743" s="175"/>
      <c r="Z743" s="175"/>
      <c r="AA743" s="175"/>
    </row>
    <row r="744" spans="1:28" ht="18" customHeight="1" thickBot="1" x14ac:dyDescent="0.3">
      <c r="A744" s="82" t="s">
        <v>90</v>
      </c>
      <c r="B744" s="83"/>
      <c r="C744" s="83"/>
      <c r="D744" s="84" t="str">
        <f>D722</f>
        <v>P1</v>
      </c>
      <c r="E744" s="84" t="s">
        <v>91</v>
      </c>
      <c r="F744" s="83"/>
      <c r="G744" s="254"/>
      <c r="H744" s="255"/>
      <c r="I744" s="255"/>
      <c r="J744" s="255"/>
      <c r="K744" s="255"/>
      <c r="L744" s="256"/>
      <c r="M744" s="162" t="s">
        <v>138</v>
      </c>
      <c r="N744" s="166"/>
      <c r="O744" s="86"/>
      <c r="P744" s="82" t="s">
        <v>90</v>
      </c>
      <c r="Q744" s="83"/>
      <c r="R744" s="83"/>
      <c r="S744" s="84" t="str">
        <f>S722</f>
        <v>P2</v>
      </c>
      <c r="T744" s="84" t="s">
        <v>91</v>
      </c>
      <c r="U744" s="83"/>
      <c r="V744" s="254"/>
      <c r="W744" s="254"/>
      <c r="X744" s="254"/>
      <c r="Y744" s="254"/>
      <c r="Z744" s="254"/>
      <c r="AA744" s="257"/>
      <c r="AB744" s="162" t="s">
        <v>138</v>
      </c>
    </row>
    <row r="745" spans="1:28" ht="21.75" customHeight="1" x14ac:dyDescent="0.2">
      <c r="A745" s="70" t="s">
        <v>110</v>
      </c>
      <c r="B745" s="71">
        <f>VLOOKUP($D722,'Tischplan_16er_1.-5.'!$4:$100,26)</f>
        <v>1</v>
      </c>
      <c r="C745" s="71">
        <f>VLOOKUP($D722,'Tischplan_16er_1.-5.'!$4:$100,27)</f>
        <v>1</v>
      </c>
      <c r="D745" s="95"/>
      <c r="E745" s="95"/>
      <c r="F745" s="96"/>
      <c r="G745" s="97"/>
      <c r="H745" s="98"/>
      <c r="I745" s="95"/>
      <c r="J745" s="95"/>
      <c r="K745" s="95"/>
      <c r="L745" s="97"/>
      <c r="M745" s="157"/>
      <c r="O745" s="86"/>
      <c r="P745" s="70" t="s">
        <v>110</v>
      </c>
      <c r="Q745" s="71">
        <f>VLOOKUP($S722,'Tischplan_16er_1.-5.'!$4:$100,26)</f>
        <v>2</v>
      </c>
      <c r="R745" s="71">
        <f>VLOOKUP($S722,'Tischplan_16er_1.-5.'!$4:$100,27)</f>
        <v>1</v>
      </c>
      <c r="S745" s="95"/>
      <c r="T745" s="95"/>
      <c r="U745" s="96"/>
      <c r="V745" s="97"/>
      <c r="W745" s="98"/>
      <c r="X745" s="95"/>
      <c r="Y745" s="95"/>
      <c r="Z745" s="95"/>
      <c r="AA745" s="97"/>
      <c r="AB745" s="157"/>
    </row>
    <row r="746" spans="1:28" ht="21.75" customHeight="1" x14ac:dyDescent="0.2">
      <c r="A746" s="167" t="s">
        <v>111</v>
      </c>
      <c r="B746" s="168">
        <f>VLOOKUP($D722,'Tischplan_16er_1.-5.'!$4:$100,28)</f>
        <v>1</v>
      </c>
      <c r="C746" s="168">
        <f>VLOOKUP($D722,'Tischplan_16er_1.-5.'!$4:$100,29)</f>
        <v>2</v>
      </c>
      <c r="D746" s="169"/>
      <c r="E746" s="169"/>
      <c r="F746" s="170"/>
      <c r="G746" s="171"/>
      <c r="H746" s="172"/>
      <c r="I746" s="169"/>
      <c r="J746" s="169"/>
      <c r="K746" s="169"/>
      <c r="L746" s="171"/>
      <c r="M746" s="157"/>
      <c r="O746" s="86"/>
      <c r="P746" s="167" t="s">
        <v>111</v>
      </c>
      <c r="Q746" s="168">
        <f>VLOOKUP($S722,'Tischplan_16er_1.-5.'!$4:$100,28)</f>
        <v>2</v>
      </c>
      <c r="R746" s="168">
        <f>VLOOKUP($S722,'Tischplan_16er_1.-5.'!$4:$100,29)</f>
        <v>2</v>
      </c>
      <c r="S746" s="169"/>
      <c r="T746" s="169"/>
      <c r="U746" s="170"/>
      <c r="V746" s="171"/>
      <c r="W746" s="172"/>
      <c r="X746" s="169"/>
      <c r="Y746" s="169"/>
      <c r="Z746" s="169"/>
      <c r="AA746" s="171"/>
      <c r="AB746" s="157"/>
    </row>
    <row r="747" spans="1:28" ht="21.75" customHeight="1" thickBot="1" x14ac:dyDescent="0.25">
      <c r="A747" s="72" t="s">
        <v>142</v>
      </c>
      <c r="B747" s="73">
        <f>VLOOKUP($D722,'Tischplan_16er_1.-5.'!$4:$100,30)</f>
        <v>1</v>
      </c>
      <c r="C747" s="73">
        <f>VLOOKUP($D722,'Tischplan_16er_1.-5.'!$4:$100,31)</f>
        <v>3</v>
      </c>
      <c r="D747" s="99"/>
      <c r="E747" s="99"/>
      <c r="F747" s="100"/>
      <c r="G747" s="101"/>
      <c r="H747" s="102"/>
      <c r="I747" s="99"/>
      <c r="J747" s="99"/>
      <c r="K747" s="99"/>
      <c r="L747" s="101"/>
      <c r="M747" s="157"/>
      <c r="O747" s="86"/>
      <c r="P747" s="72" t="s">
        <v>142</v>
      </c>
      <c r="Q747" s="73">
        <f>VLOOKUP($S722,'Tischplan_16er_1.-5.'!$4:$100,30)</f>
        <v>2</v>
      </c>
      <c r="R747" s="73">
        <f>VLOOKUP($S722,'Tischplan_16er_1.-5.'!$4:$100,31)</f>
        <v>3</v>
      </c>
      <c r="S747" s="99"/>
      <c r="T747" s="99"/>
      <c r="U747" s="100"/>
      <c r="V747" s="101"/>
      <c r="W747" s="102"/>
      <c r="X747" s="99"/>
      <c r="Y747" s="99"/>
      <c r="Z747" s="99"/>
      <c r="AA747" s="101"/>
      <c r="AB747" s="157"/>
    </row>
    <row r="748" spans="1:28" ht="21.75" customHeight="1" thickBot="1" x14ac:dyDescent="0.25">
      <c r="A748" s="103" t="s">
        <v>116</v>
      </c>
      <c r="B748" s="109"/>
      <c r="C748" s="109"/>
      <c r="D748" s="90"/>
      <c r="E748" s="90"/>
      <c r="F748" s="91"/>
      <c r="G748" s="92"/>
      <c r="H748" s="87"/>
      <c r="I748" s="90"/>
      <c r="J748" s="90"/>
      <c r="K748" s="90"/>
      <c r="L748" s="92"/>
      <c r="O748" s="86"/>
      <c r="P748" s="103" t="s">
        <v>116</v>
      </c>
      <c r="Q748" s="109"/>
      <c r="R748" s="109"/>
      <c r="S748" s="90"/>
      <c r="T748" s="90"/>
      <c r="U748" s="91"/>
      <c r="V748" s="92"/>
      <c r="W748" s="87"/>
      <c r="X748" s="90"/>
      <c r="Y748" s="90"/>
      <c r="Z748" s="90"/>
      <c r="AA748" s="92"/>
    </row>
    <row r="749" spans="1:28" ht="21.75" customHeight="1" thickBot="1" x14ac:dyDescent="0.25">
      <c r="A749" s="266" t="s">
        <v>143</v>
      </c>
      <c r="B749" s="255"/>
      <c r="C749" s="259"/>
      <c r="D749" s="90" t="s">
        <v>100</v>
      </c>
      <c r="E749" s="90"/>
      <c r="F749" s="91"/>
      <c r="G749" s="92" t="s">
        <v>100</v>
      </c>
      <c r="H749" s="87"/>
      <c r="I749" s="90"/>
      <c r="J749" s="90"/>
      <c r="K749" s="90"/>
      <c r="L749" s="92"/>
      <c r="O749" s="86"/>
      <c r="P749" s="266" t="s">
        <v>143</v>
      </c>
      <c r="Q749" s="255"/>
      <c r="R749" s="259"/>
      <c r="S749" s="90" t="s">
        <v>100</v>
      </c>
      <c r="T749" s="90"/>
      <c r="U749" s="91"/>
      <c r="V749" s="92" t="s">
        <v>100</v>
      </c>
      <c r="W749" s="87"/>
      <c r="X749" s="90"/>
      <c r="Y749" s="90"/>
      <c r="Z749" s="90"/>
      <c r="AA749" s="92"/>
    </row>
    <row r="750" spans="1:28" ht="21" customHeight="1" x14ac:dyDescent="0.2">
      <c r="M750" s="180"/>
      <c r="N750" s="180"/>
      <c r="O750" s="69"/>
      <c r="AB750" s="180"/>
    </row>
    <row r="751" spans="1:28" ht="24" customHeight="1" thickBot="1" x14ac:dyDescent="0.25">
      <c r="A751" s="81"/>
      <c r="B751" s="267" t="str">
        <f>$B$1</f>
        <v xml:space="preserve">  3-Serien Liga</v>
      </c>
      <c r="C751" s="267"/>
      <c r="D751" s="267"/>
      <c r="E751" s="267"/>
      <c r="F751" s="267"/>
      <c r="G751" s="267"/>
      <c r="H751" s="267"/>
      <c r="I751" s="267"/>
      <c r="J751" s="268">
        <f>$J$1</f>
        <v>2023</v>
      </c>
      <c r="K751" s="268"/>
      <c r="L751" s="268"/>
      <c r="M751" s="180" t="str">
        <f>M721</f>
        <v>P</v>
      </c>
      <c r="N751" s="180"/>
      <c r="O751" s="69">
        <f>O721+2</f>
        <v>4</v>
      </c>
      <c r="P751" s="81"/>
      <c r="Q751" s="267" t="str">
        <f>$B$1</f>
        <v xml:space="preserve">  3-Serien Liga</v>
      </c>
      <c r="R751" s="267"/>
      <c r="S751" s="267"/>
      <c r="T751" s="267"/>
      <c r="U751" s="267"/>
      <c r="V751" s="267"/>
      <c r="W751" s="267"/>
      <c r="X751" s="267"/>
      <c r="Y751" s="268">
        <f>$J$1</f>
        <v>2023</v>
      </c>
      <c r="Z751" s="268"/>
      <c r="AA751" s="268"/>
      <c r="AB751" s="180" t="str">
        <f>AB721</f>
        <v>P</v>
      </c>
    </row>
    <row r="752" spans="1:28" ht="18" customHeight="1" thickBot="1" x14ac:dyDescent="0.3">
      <c r="A752" s="82" t="s">
        <v>90</v>
      </c>
      <c r="B752" s="83"/>
      <c r="C752" s="83"/>
      <c r="D752" s="84" t="str">
        <f>M751&amp;O751-1</f>
        <v>P3</v>
      </c>
      <c r="E752" s="84" t="s">
        <v>91</v>
      </c>
      <c r="F752" s="83"/>
      <c r="G752" s="254"/>
      <c r="H752" s="255"/>
      <c r="I752" s="255"/>
      <c r="J752" s="255"/>
      <c r="K752" s="255"/>
      <c r="L752" s="256"/>
      <c r="M752" s="166"/>
      <c r="N752" s="166"/>
      <c r="O752" s="86"/>
      <c r="P752" s="82" t="s">
        <v>90</v>
      </c>
      <c r="Q752" s="83"/>
      <c r="R752" s="83"/>
      <c r="S752" s="84" t="str">
        <f>M751&amp;O751</f>
        <v>P4</v>
      </c>
      <c r="T752" s="84" t="s">
        <v>91</v>
      </c>
      <c r="U752" s="83"/>
      <c r="V752" s="254"/>
      <c r="W752" s="254"/>
      <c r="X752" s="254"/>
      <c r="Y752" s="254"/>
      <c r="Z752" s="254"/>
      <c r="AA752" s="257"/>
      <c r="AB752" s="166"/>
    </row>
    <row r="753" spans="1:28" ht="18" customHeight="1" thickBot="1" x14ac:dyDescent="0.25">
      <c r="A753" s="87" t="s">
        <v>92</v>
      </c>
      <c r="B753" s="88" t="s">
        <v>93</v>
      </c>
      <c r="C753" s="88" t="s">
        <v>23</v>
      </c>
      <c r="D753" s="88" t="s">
        <v>94</v>
      </c>
      <c r="E753" s="88" t="s">
        <v>95</v>
      </c>
      <c r="F753" s="88" t="s">
        <v>96</v>
      </c>
      <c r="G753" s="89" t="s">
        <v>97</v>
      </c>
      <c r="H753" s="263" t="s">
        <v>98</v>
      </c>
      <c r="I753" s="264"/>
      <c r="J753" s="264"/>
      <c r="K753" s="264"/>
      <c r="L753" s="265"/>
      <c r="M753" s="162" t="s">
        <v>138</v>
      </c>
      <c r="N753" s="166"/>
      <c r="O753" s="86"/>
      <c r="P753" s="87" t="s">
        <v>92</v>
      </c>
      <c r="Q753" s="88" t="s">
        <v>93</v>
      </c>
      <c r="R753" s="88" t="s">
        <v>23</v>
      </c>
      <c r="S753" s="88" t="s">
        <v>94</v>
      </c>
      <c r="T753" s="88" t="s">
        <v>95</v>
      </c>
      <c r="U753" s="88" t="s">
        <v>96</v>
      </c>
      <c r="V753" s="89" t="s">
        <v>97</v>
      </c>
      <c r="W753" s="263" t="s">
        <v>98</v>
      </c>
      <c r="X753" s="264"/>
      <c r="Y753" s="264"/>
      <c r="Z753" s="264"/>
      <c r="AA753" s="265"/>
      <c r="AB753" s="162" t="s">
        <v>138</v>
      </c>
    </row>
    <row r="754" spans="1:28" ht="21.75" customHeight="1" x14ac:dyDescent="0.2">
      <c r="A754" s="70" t="s">
        <v>99</v>
      </c>
      <c r="B754" s="71">
        <f>VLOOKUP($D752,'Tischplan_16er_1.-5.'!$4:$100,2)</f>
        <v>2</v>
      </c>
      <c r="C754" s="71">
        <f>VLOOKUP($D752,'Tischplan_16er_1.-5.'!$4:$100,3)</f>
        <v>2</v>
      </c>
      <c r="D754" s="95" t="s">
        <v>100</v>
      </c>
      <c r="E754" s="95"/>
      <c r="F754" s="96"/>
      <c r="G754" s="97" t="s">
        <v>100</v>
      </c>
      <c r="H754" s="98"/>
      <c r="I754" s="95"/>
      <c r="J754" s="95"/>
      <c r="K754" s="95"/>
      <c r="L754" s="97"/>
      <c r="M754" s="157"/>
      <c r="O754" s="86"/>
      <c r="P754" s="70" t="s">
        <v>99</v>
      </c>
      <c r="Q754" s="71">
        <f>VLOOKUP($S752,'Tischplan_16er_1.-5.'!$4:$100,2)</f>
        <v>1</v>
      </c>
      <c r="R754" s="71">
        <f>VLOOKUP($S752,'Tischplan_16er_1.-5.'!$4:$100,3)</f>
        <v>2</v>
      </c>
      <c r="S754" s="95"/>
      <c r="T754" s="95"/>
      <c r="U754" s="96"/>
      <c r="V754" s="97"/>
      <c r="W754" s="98"/>
      <c r="X754" s="95"/>
      <c r="Y754" s="95"/>
      <c r="Z754" s="95"/>
      <c r="AA754" s="97"/>
      <c r="AB754" s="157"/>
    </row>
    <row r="755" spans="1:28" ht="21.75" customHeight="1" x14ac:dyDescent="0.2">
      <c r="A755" s="167" t="s">
        <v>101</v>
      </c>
      <c r="B755" s="168">
        <f>VLOOKUP($D752,'Tischplan_16er_1.-5.'!$4:$100,4)</f>
        <v>4</v>
      </c>
      <c r="C755" s="168">
        <f>VLOOKUP($D752,'Tischplan_16er_1.-5.'!$4:$100,5)</f>
        <v>1</v>
      </c>
      <c r="D755" s="169"/>
      <c r="E755" s="169"/>
      <c r="F755" s="170"/>
      <c r="G755" s="171"/>
      <c r="H755" s="172"/>
      <c r="I755" s="169"/>
      <c r="J755" s="169"/>
      <c r="K755" s="169"/>
      <c r="L755" s="171"/>
      <c r="M755" s="157"/>
      <c r="O755" s="86" t="s">
        <v>100</v>
      </c>
      <c r="P755" s="167" t="s">
        <v>101</v>
      </c>
      <c r="Q755" s="168">
        <f>VLOOKUP($S752,'Tischplan_16er_1.-5.'!$4:$100,4)</f>
        <v>3</v>
      </c>
      <c r="R755" s="168">
        <f>VLOOKUP($S752,'Tischplan_16er_1.-5.'!$4:$100,5)</f>
        <v>1</v>
      </c>
      <c r="S755" s="169"/>
      <c r="T755" s="169"/>
      <c r="U755" s="170"/>
      <c r="V755" s="171"/>
      <c r="W755" s="172"/>
      <c r="X755" s="169"/>
      <c r="Y755" s="169"/>
      <c r="Z755" s="169"/>
      <c r="AA755" s="171"/>
      <c r="AB755" s="157"/>
    </row>
    <row r="756" spans="1:28" ht="21.75" customHeight="1" thickBot="1" x14ac:dyDescent="0.25">
      <c r="A756" s="72" t="s">
        <v>139</v>
      </c>
      <c r="B756" s="73">
        <f>VLOOKUP($D752,'Tischplan_16er_1.-5.'!$4:$100,6)</f>
        <v>1</v>
      </c>
      <c r="C756" s="73">
        <f>VLOOKUP($D752,'Tischplan_16er_1.-5.'!$4:$100,7)</f>
        <v>4</v>
      </c>
      <c r="D756" s="99"/>
      <c r="E756" s="99"/>
      <c r="F756" s="100"/>
      <c r="G756" s="101"/>
      <c r="H756" s="102"/>
      <c r="I756" s="99"/>
      <c r="J756" s="99"/>
      <c r="K756" s="99"/>
      <c r="L756" s="101"/>
      <c r="M756" s="157"/>
      <c r="O756" s="86"/>
      <c r="P756" s="72" t="s">
        <v>139</v>
      </c>
      <c r="Q756" s="73">
        <f>VLOOKUP($S752,'Tischplan_16er_1.-5.'!$4:$100,6)</f>
        <v>2</v>
      </c>
      <c r="R756" s="73">
        <f>VLOOKUP($S752,'Tischplan_16er_1.-5.'!$4:$100,7)</f>
        <v>4</v>
      </c>
      <c r="S756" s="99"/>
      <c r="T756" s="99"/>
      <c r="U756" s="100"/>
      <c r="V756" s="101"/>
      <c r="W756" s="102"/>
      <c r="X756" s="99"/>
      <c r="Y756" s="99"/>
      <c r="Z756" s="99"/>
      <c r="AA756" s="101"/>
      <c r="AB756" s="157"/>
    </row>
    <row r="757" spans="1:28" ht="21.75" customHeight="1" thickBot="1" x14ac:dyDescent="0.25">
      <c r="A757" s="103" t="s">
        <v>106</v>
      </c>
      <c r="B757" s="109"/>
      <c r="C757" s="109"/>
      <c r="D757" s="90"/>
      <c r="E757" s="90"/>
      <c r="F757" s="91"/>
      <c r="G757" s="92" t="s">
        <v>100</v>
      </c>
      <c r="H757" s="87"/>
      <c r="I757" s="90"/>
      <c r="J757" s="90"/>
      <c r="K757" s="90"/>
      <c r="L757" s="92"/>
      <c r="O757" s="86"/>
      <c r="P757" s="103" t="s">
        <v>106</v>
      </c>
      <c r="Q757" s="109"/>
      <c r="R757" s="109"/>
      <c r="S757" s="90"/>
      <c r="T757" s="90"/>
      <c r="U757" s="91"/>
      <c r="V757" s="92"/>
      <c r="W757" s="87"/>
      <c r="X757" s="90"/>
      <c r="Y757" s="90"/>
      <c r="Z757" s="90"/>
      <c r="AA757" s="92"/>
    </row>
    <row r="758" spans="1:28" ht="8.25" customHeight="1" thickBot="1" x14ac:dyDescent="0.25">
      <c r="A758" s="164"/>
      <c r="B758" s="173"/>
      <c r="C758" s="173"/>
      <c r="D758" s="83"/>
      <c r="E758" s="83"/>
      <c r="F758" s="83"/>
      <c r="G758" s="83"/>
      <c r="H758" s="83"/>
      <c r="I758" s="83"/>
      <c r="J758" s="83"/>
      <c r="K758" s="83"/>
      <c r="L758" s="83"/>
      <c r="P758" s="164"/>
      <c r="Q758" s="174"/>
      <c r="R758" s="174"/>
      <c r="S758" s="175"/>
      <c r="T758" s="175"/>
      <c r="U758" s="175"/>
      <c r="V758" s="175"/>
      <c r="W758" s="175"/>
      <c r="X758" s="175"/>
      <c r="Y758" s="175"/>
      <c r="Z758" s="175"/>
      <c r="AA758" s="175"/>
    </row>
    <row r="759" spans="1:28" ht="18" customHeight="1" thickBot="1" x14ac:dyDescent="0.3">
      <c r="A759" s="82" t="s">
        <v>90</v>
      </c>
      <c r="B759" s="83"/>
      <c r="C759" s="83"/>
      <c r="D759" s="84" t="str">
        <f>D752</f>
        <v>P3</v>
      </c>
      <c r="E759" s="84" t="s">
        <v>91</v>
      </c>
      <c r="F759" s="83"/>
      <c r="G759" s="254"/>
      <c r="H759" s="255"/>
      <c r="I759" s="255"/>
      <c r="J759" s="255"/>
      <c r="K759" s="255"/>
      <c r="L759" s="256"/>
      <c r="M759" s="162" t="s">
        <v>138</v>
      </c>
      <c r="O759" s="86"/>
      <c r="P759" s="82" t="s">
        <v>90</v>
      </c>
      <c r="Q759" s="83"/>
      <c r="R759" s="83"/>
      <c r="S759" s="84" t="str">
        <f>S752</f>
        <v>P4</v>
      </c>
      <c r="T759" s="84" t="s">
        <v>91</v>
      </c>
      <c r="U759" s="83"/>
      <c r="V759" s="254"/>
      <c r="W759" s="254"/>
      <c r="X759" s="254"/>
      <c r="Y759" s="254"/>
      <c r="Z759" s="254"/>
      <c r="AA759" s="257"/>
      <c r="AB759" s="162" t="s">
        <v>138</v>
      </c>
    </row>
    <row r="760" spans="1:28" ht="21.75" customHeight="1" x14ac:dyDescent="0.2">
      <c r="A760" s="70" t="s">
        <v>102</v>
      </c>
      <c r="B760" s="71">
        <f>VLOOKUP($D752,'Tischplan_16er_1.-5.'!$4:$100,10)</f>
        <v>9</v>
      </c>
      <c r="C760" s="71">
        <f>VLOOKUP($D752,'Tischplan_16er_1.-5.'!$4:$100,11)</f>
        <v>4</v>
      </c>
      <c r="D760" s="95"/>
      <c r="E760" s="95"/>
      <c r="F760" s="96"/>
      <c r="G760" s="97" t="s">
        <v>100</v>
      </c>
      <c r="H760" s="98"/>
      <c r="I760" s="95"/>
      <c r="J760" s="95"/>
      <c r="K760" s="95"/>
      <c r="L760" s="97"/>
      <c r="M760" s="157"/>
      <c r="N760" s="176"/>
      <c r="O760" s="94"/>
      <c r="P760" s="70" t="s">
        <v>102</v>
      </c>
      <c r="Q760" s="71">
        <f>VLOOKUP($S752,'Tischplan_16er_1.-5.'!$4:$100,10)</f>
        <v>10</v>
      </c>
      <c r="R760" s="71">
        <f>VLOOKUP($S752,'Tischplan_16er_1.-5.'!$4:$100,11)</f>
        <v>4</v>
      </c>
      <c r="S760" s="95"/>
      <c r="T760" s="95"/>
      <c r="U760" s="96"/>
      <c r="V760" s="97"/>
      <c r="W760" s="98"/>
      <c r="X760" s="95"/>
      <c r="Y760" s="95"/>
      <c r="Z760" s="95"/>
      <c r="AA760" s="97"/>
      <c r="AB760" s="157"/>
    </row>
    <row r="761" spans="1:28" ht="21.75" customHeight="1" x14ac:dyDescent="0.2">
      <c r="A761" s="167" t="s">
        <v>103</v>
      </c>
      <c r="B761" s="168">
        <f>VLOOKUP($D752,'Tischplan_16er_1.-5.'!$4:$100,12)</f>
        <v>10</v>
      </c>
      <c r="C761" s="168">
        <f>VLOOKUP($D752,'Tischplan_16er_1.-5.'!$4:$100,13)</f>
        <v>3</v>
      </c>
      <c r="D761" s="169"/>
      <c r="E761" s="169"/>
      <c r="F761" s="170"/>
      <c r="G761" s="171"/>
      <c r="H761" s="172"/>
      <c r="I761" s="169"/>
      <c r="J761" s="169"/>
      <c r="K761" s="169"/>
      <c r="L761" s="171"/>
      <c r="M761" s="157"/>
      <c r="N761" s="176"/>
      <c r="O761" s="94"/>
      <c r="P761" s="167" t="s">
        <v>103</v>
      </c>
      <c r="Q761" s="168">
        <f>VLOOKUP($S752,'Tischplan_16er_1.-5.'!$4:$100,12)</f>
        <v>9</v>
      </c>
      <c r="R761" s="168">
        <f>VLOOKUP($S752,'Tischplan_16er_1.-5.'!$4:$100,13)</f>
        <v>3</v>
      </c>
      <c r="S761" s="169"/>
      <c r="T761" s="169"/>
      <c r="U761" s="170"/>
      <c r="V761" s="171"/>
      <c r="W761" s="172"/>
      <c r="X761" s="169"/>
      <c r="Y761" s="169"/>
      <c r="Z761" s="169"/>
      <c r="AA761" s="171"/>
      <c r="AB761" s="157"/>
    </row>
    <row r="762" spans="1:28" ht="21.75" customHeight="1" thickBot="1" x14ac:dyDescent="0.25">
      <c r="A762" s="72" t="s">
        <v>140</v>
      </c>
      <c r="B762" s="73">
        <f>VLOOKUP($D752,'Tischplan_16er_1.-5.'!$4:$100,14)</f>
        <v>12</v>
      </c>
      <c r="C762" s="73">
        <f>VLOOKUP($D752,'Tischplan_16er_1.-5.'!$4:$100,15)</f>
        <v>2</v>
      </c>
      <c r="D762" s="99"/>
      <c r="E762" s="99"/>
      <c r="F762" s="100"/>
      <c r="G762" s="101"/>
      <c r="H762" s="102"/>
      <c r="I762" s="99"/>
      <c r="J762" s="99"/>
      <c r="K762" s="99"/>
      <c r="L762" s="101"/>
      <c r="M762" s="157"/>
      <c r="N762" s="176"/>
      <c r="O762" s="94"/>
      <c r="P762" s="72" t="s">
        <v>140</v>
      </c>
      <c r="Q762" s="73">
        <f>VLOOKUP($S752,'Tischplan_16er_1.-5.'!$4:$100,14)</f>
        <v>11</v>
      </c>
      <c r="R762" s="73">
        <f>VLOOKUP($S752,'Tischplan_16er_1.-5.'!$4:$100,15)</f>
        <v>2</v>
      </c>
      <c r="S762" s="99"/>
      <c r="T762" s="99"/>
      <c r="U762" s="100"/>
      <c r="V762" s="101"/>
      <c r="W762" s="102"/>
      <c r="X762" s="99"/>
      <c r="Y762" s="99"/>
      <c r="Z762" s="99"/>
      <c r="AA762" s="101"/>
      <c r="AB762" s="157"/>
    </row>
    <row r="763" spans="1:28" ht="21.75" customHeight="1" thickBot="1" x14ac:dyDescent="0.25">
      <c r="A763" s="103" t="s">
        <v>107</v>
      </c>
      <c r="B763" s="109"/>
      <c r="C763" s="109"/>
      <c r="D763" s="90"/>
      <c r="E763" s="90"/>
      <c r="F763" s="91"/>
      <c r="G763" s="92"/>
      <c r="H763" s="87"/>
      <c r="I763" s="90"/>
      <c r="J763" s="90"/>
      <c r="K763" s="90"/>
      <c r="L763" s="92"/>
      <c r="O763" s="86"/>
      <c r="P763" s="103" t="s">
        <v>107</v>
      </c>
      <c r="Q763" s="109"/>
      <c r="R763" s="109"/>
      <c r="S763" s="90"/>
      <c r="T763" s="90"/>
      <c r="U763" s="91"/>
      <c r="V763" s="92"/>
      <c r="W763" s="87"/>
      <c r="X763" s="90"/>
      <c r="Y763" s="90"/>
      <c r="Z763" s="90"/>
      <c r="AA763" s="92"/>
    </row>
    <row r="764" spans="1:28" ht="21.75" customHeight="1" thickBot="1" x14ac:dyDescent="0.25">
      <c r="A764" s="266" t="s">
        <v>108</v>
      </c>
      <c r="B764" s="255"/>
      <c r="C764" s="259"/>
      <c r="D764" s="90" t="s">
        <v>100</v>
      </c>
      <c r="E764" s="90"/>
      <c r="F764" s="91"/>
      <c r="G764" s="92" t="s">
        <v>100</v>
      </c>
      <c r="H764" s="87"/>
      <c r="I764" s="90"/>
      <c r="J764" s="90"/>
      <c r="K764" s="90"/>
      <c r="L764" s="92"/>
      <c r="O764" s="86"/>
      <c r="P764" s="266" t="s">
        <v>108</v>
      </c>
      <c r="Q764" s="255"/>
      <c r="R764" s="259"/>
      <c r="S764" s="90" t="s">
        <v>100</v>
      </c>
      <c r="T764" s="90"/>
      <c r="U764" s="91"/>
      <c r="V764" s="92" t="s">
        <v>100</v>
      </c>
      <c r="W764" s="87"/>
      <c r="X764" s="90"/>
      <c r="Y764" s="90"/>
      <c r="Z764" s="90"/>
      <c r="AA764" s="92"/>
    </row>
    <row r="765" spans="1:28" ht="8.25" customHeight="1" x14ac:dyDescent="0.2">
      <c r="A765" s="74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O765" s="76"/>
      <c r="P765" s="74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</row>
    <row r="766" spans="1:28" ht="8.25" customHeight="1" thickBot="1" x14ac:dyDescent="0.25">
      <c r="A766" s="177"/>
      <c r="B766" s="178"/>
      <c r="C766" s="178"/>
      <c r="D766" s="178"/>
      <c r="E766" s="178"/>
      <c r="F766" s="178"/>
      <c r="G766" s="178"/>
      <c r="H766" s="178"/>
      <c r="I766" s="178"/>
      <c r="J766" s="178"/>
      <c r="K766" s="178"/>
      <c r="L766" s="178"/>
      <c r="O766" s="79"/>
      <c r="P766" s="177"/>
      <c r="Q766" s="178"/>
      <c r="R766" s="178"/>
      <c r="S766" s="178"/>
      <c r="T766" s="178"/>
      <c r="U766" s="178"/>
      <c r="V766" s="178"/>
      <c r="W766" s="178"/>
      <c r="X766" s="178"/>
      <c r="Y766" s="178"/>
      <c r="Z766" s="178"/>
      <c r="AA766" s="178"/>
    </row>
    <row r="767" spans="1:28" ht="18" customHeight="1" thickBot="1" x14ac:dyDescent="0.3">
      <c r="A767" s="82" t="s">
        <v>90</v>
      </c>
      <c r="B767" s="83"/>
      <c r="C767" s="83"/>
      <c r="D767" s="84" t="str">
        <f>D752</f>
        <v>P3</v>
      </c>
      <c r="E767" s="84" t="s">
        <v>91</v>
      </c>
      <c r="F767" s="83"/>
      <c r="G767" s="254"/>
      <c r="H767" s="255"/>
      <c r="I767" s="255"/>
      <c r="J767" s="255"/>
      <c r="K767" s="255"/>
      <c r="L767" s="256"/>
      <c r="M767" s="162" t="s">
        <v>138</v>
      </c>
      <c r="O767" s="86"/>
      <c r="P767" s="82" t="s">
        <v>90</v>
      </c>
      <c r="Q767" s="83"/>
      <c r="R767" s="83"/>
      <c r="S767" s="84" t="str">
        <f>S752</f>
        <v>P4</v>
      </c>
      <c r="T767" s="84" t="s">
        <v>91</v>
      </c>
      <c r="U767" s="83"/>
      <c r="V767" s="254"/>
      <c r="W767" s="254"/>
      <c r="X767" s="254"/>
      <c r="Y767" s="254"/>
      <c r="Z767" s="254"/>
      <c r="AA767" s="257"/>
      <c r="AB767" s="162" t="s">
        <v>138</v>
      </c>
    </row>
    <row r="768" spans="1:28" ht="21.75" customHeight="1" x14ac:dyDescent="0.2">
      <c r="A768" s="70" t="s">
        <v>104</v>
      </c>
      <c r="B768" s="71">
        <f>VLOOKUP($D752,'Tischplan_16er_1.-5.'!$4:$100,18)</f>
        <v>12</v>
      </c>
      <c r="C768" s="71">
        <f>VLOOKUP($D752,'Tischplan_16er_1.-5.'!$4:$100,19)</f>
        <v>3</v>
      </c>
      <c r="D768" s="95"/>
      <c r="E768" s="95"/>
      <c r="F768" s="96"/>
      <c r="G768" s="97"/>
      <c r="H768" s="98"/>
      <c r="I768" s="95"/>
      <c r="J768" s="95"/>
      <c r="K768" s="95"/>
      <c r="L768" s="97"/>
      <c r="M768" s="157"/>
      <c r="O768" s="86"/>
      <c r="P768" s="70" t="s">
        <v>104</v>
      </c>
      <c r="Q768" s="71">
        <f>VLOOKUP($S752,'Tischplan_16er_1.-5.'!$4:$100,18)</f>
        <v>11</v>
      </c>
      <c r="R768" s="71">
        <f>VLOOKUP($S752,'Tischplan_16er_1.-5.'!$4:$100,19)</f>
        <v>3</v>
      </c>
      <c r="S768" s="95"/>
      <c r="T768" s="95"/>
      <c r="U768" s="96"/>
      <c r="V768" s="97"/>
      <c r="W768" s="98"/>
      <c r="X768" s="95"/>
      <c r="Y768" s="95"/>
      <c r="Z768" s="95"/>
      <c r="AA768" s="97"/>
      <c r="AB768" s="157"/>
    </row>
    <row r="769" spans="1:28" ht="21.75" customHeight="1" x14ac:dyDescent="0.2">
      <c r="A769" s="167" t="s">
        <v>105</v>
      </c>
      <c r="B769" s="168">
        <f>VLOOKUP($D752,'Tischplan_16er_1.-5.'!$4:$100,20)</f>
        <v>9</v>
      </c>
      <c r="C769" s="168">
        <f>VLOOKUP($D752,'Tischplan_16er_1.-5.'!$4:$100,21)</f>
        <v>4</v>
      </c>
      <c r="D769" s="169"/>
      <c r="E769" s="169"/>
      <c r="F769" s="170"/>
      <c r="G769" s="171"/>
      <c r="H769" s="172"/>
      <c r="I769" s="169"/>
      <c r="J769" s="169"/>
      <c r="K769" s="169"/>
      <c r="L769" s="171"/>
      <c r="M769" s="157"/>
      <c r="O769" s="86"/>
      <c r="P769" s="167" t="s">
        <v>105</v>
      </c>
      <c r="Q769" s="168">
        <f>VLOOKUP($S752,'Tischplan_16er_1.-5.'!$4:$100,20)</f>
        <v>10</v>
      </c>
      <c r="R769" s="168">
        <f>VLOOKUP($S752,'Tischplan_16er_1.-5.'!$4:$100,21)</f>
        <v>4</v>
      </c>
      <c r="S769" s="169"/>
      <c r="T769" s="169"/>
      <c r="U769" s="170"/>
      <c r="V769" s="171"/>
      <c r="W769" s="172"/>
      <c r="X769" s="169"/>
      <c r="Y769" s="169"/>
      <c r="Z769" s="169"/>
      <c r="AA769" s="171"/>
      <c r="AB769" s="157"/>
    </row>
    <row r="770" spans="1:28" ht="21.75" customHeight="1" thickBot="1" x14ac:dyDescent="0.25">
      <c r="A770" s="72" t="s">
        <v>141</v>
      </c>
      <c r="B770" s="73">
        <f>VLOOKUP($D752,'Tischplan_16er_1.-5.'!$4:$100,22)</f>
        <v>10</v>
      </c>
      <c r="C770" s="73">
        <f>VLOOKUP($D752,'Tischplan_16er_1.-5.'!$4:$100,23)</f>
        <v>1</v>
      </c>
      <c r="D770" s="99"/>
      <c r="E770" s="99"/>
      <c r="F770" s="100"/>
      <c r="G770" s="101"/>
      <c r="H770" s="102"/>
      <c r="I770" s="99"/>
      <c r="J770" s="99"/>
      <c r="K770" s="99"/>
      <c r="L770" s="101"/>
      <c r="M770" s="157"/>
      <c r="O770" s="86"/>
      <c r="P770" s="72" t="s">
        <v>141</v>
      </c>
      <c r="Q770" s="73">
        <f>VLOOKUP($S752,'Tischplan_16er_1.-5.'!$4:$100,22)</f>
        <v>9</v>
      </c>
      <c r="R770" s="73">
        <f>VLOOKUP($S752,'Tischplan_16er_1.-5.'!$4:$100,23)</f>
        <v>1</v>
      </c>
      <c r="S770" s="99"/>
      <c r="T770" s="99"/>
      <c r="U770" s="100"/>
      <c r="V770" s="101"/>
      <c r="W770" s="102"/>
      <c r="X770" s="99"/>
      <c r="Y770" s="99"/>
      <c r="Z770" s="99"/>
      <c r="AA770" s="101"/>
      <c r="AB770" s="157"/>
    </row>
    <row r="771" spans="1:28" ht="21.75" customHeight="1" thickBot="1" x14ac:dyDescent="0.25">
      <c r="A771" s="103" t="s">
        <v>109</v>
      </c>
      <c r="B771" s="109"/>
      <c r="C771" s="109"/>
      <c r="D771" s="90"/>
      <c r="E771" s="90"/>
      <c r="F771" s="91"/>
      <c r="G771" s="92"/>
      <c r="H771" s="87"/>
      <c r="I771" s="90"/>
      <c r="J771" s="90"/>
      <c r="K771" s="90"/>
      <c r="L771" s="92"/>
      <c r="O771" s="86"/>
      <c r="P771" s="103" t="s">
        <v>109</v>
      </c>
      <c r="Q771" s="109"/>
      <c r="R771" s="109"/>
      <c r="S771" s="90"/>
      <c r="T771" s="90"/>
      <c r="U771" s="91"/>
      <c r="V771" s="92"/>
      <c r="W771" s="87"/>
      <c r="X771" s="90"/>
      <c r="Y771" s="90"/>
      <c r="Z771" s="90"/>
      <c r="AA771" s="92"/>
    </row>
    <row r="772" spans="1:28" ht="21.75" customHeight="1" thickBot="1" x14ac:dyDescent="0.25">
      <c r="A772" s="266" t="s">
        <v>115</v>
      </c>
      <c r="B772" s="255"/>
      <c r="C772" s="259"/>
      <c r="D772" s="90" t="s">
        <v>100</v>
      </c>
      <c r="E772" s="90"/>
      <c r="F772" s="91"/>
      <c r="G772" s="92" t="s">
        <v>100</v>
      </c>
      <c r="H772" s="87"/>
      <c r="I772" s="90"/>
      <c r="J772" s="90"/>
      <c r="K772" s="90"/>
      <c r="L772" s="92"/>
      <c r="O772" s="86"/>
      <c r="P772" s="266" t="s">
        <v>115</v>
      </c>
      <c r="Q772" s="255"/>
      <c r="R772" s="259"/>
      <c r="S772" s="90" t="s">
        <v>100</v>
      </c>
      <c r="T772" s="90"/>
      <c r="U772" s="91"/>
      <c r="V772" s="92" t="s">
        <v>100</v>
      </c>
      <c r="W772" s="87"/>
      <c r="X772" s="90"/>
      <c r="Y772" s="90"/>
      <c r="Z772" s="90"/>
      <c r="AA772" s="92"/>
    </row>
    <row r="773" spans="1:28" ht="8.25" customHeight="1" thickBot="1" x14ac:dyDescent="0.25">
      <c r="A773" s="164"/>
      <c r="B773" s="173"/>
      <c r="C773" s="173"/>
      <c r="D773" s="83"/>
      <c r="E773" s="83"/>
      <c r="F773" s="83"/>
      <c r="G773" s="83"/>
      <c r="H773" s="83"/>
      <c r="I773" s="83"/>
      <c r="J773" s="83"/>
      <c r="K773" s="83"/>
      <c r="L773" s="83"/>
      <c r="P773" s="164"/>
      <c r="Q773" s="174"/>
      <c r="R773" s="174"/>
      <c r="S773" s="175"/>
      <c r="T773" s="175"/>
      <c r="U773" s="175"/>
      <c r="V773" s="175"/>
      <c r="W773" s="175"/>
      <c r="X773" s="175"/>
      <c r="Y773" s="175"/>
      <c r="Z773" s="175"/>
      <c r="AA773" s="175"/>
    </row>
    <row r="774" spans="1:28" ht="18" customHeight="1" thickBot="1" x14ac:dyDescent="0.3">
      <c r="A774" s="82" t="s">
        <v>90</v>
      </c>
      <c r="B774" s="83"/>
      <c r="C774" s="83"/>
      <c r="D774" s="84" t="str">
        <f>D752</f>
        <v>P3</v>
      </c>
      <c r="E774" s="84" t="s">
        <v>91</v>
      </c>
      <c r="F774" s="83"/>
      <c r="G774" s="254"/>
      <c r="H774" s="255"/>
      <c r="I774" s="255"/>
      <c r="J774" s="255"/>
      <c r="K774" s="255"/>
      <c r="L774" s="256"/>
      <c r="M774" s="162" t="s">
        <v>138</v>
      </c>
      <c r="N774" s="166"/>
      <c r="O774" s="86"/>
      <c r="P774" s="82" t="s">
        <v>90</v>
      </c>
      <c r="Q774" s="83"/>
      <c r="R774" s="83"/>
      <c r="S774" s="84" t="str">
        <f>S752</f>
        <v>P4</v>
      </c>
      <c r="T774" s="84" t="s">
        <v>91</v>
      </c>
      <c r="U774" s="83"/>
      <c r="V774" s="254"/>
      <c r="W774" s="254"/>
      <c r="X774" s="254"/>
      <c r="Y774" s="254"/>
      <c r="Z774" s="254"/>
      <c r="AA774" s="257"/>
      <c r="AB774" s="162" t="s">
        <v>138</v>
      </c>
    </row>
    <row r="775" spans="1:28" ht="21.75" customHeight="1" x14ac:dyDescent="0.2">
      <c r="A775" s="70" t="s">
        <v>110</v>
      </c>
      <c r="B775" s="71">
        <f>VLOOKUP($D752,'Tischplan_16er_1.-5.'!$4:$100,26)</f>
        <v>3</v>
      </c>
      <c r="C775" s="71">
        <f>VLOOKUP($D752,'Tischplan_16er_1.-5.'!$4:$100,27)</f>
        <v>1</v>
      </c>
      <c r="D775" s="95"/>
      <c r="E775" s="95"/>
      <c r="F775" s="96"/>
      <c r="G775" s="97"/>
      <c r="H775" s="98"/>
      <c r="I775" s="95"/>
      <c r="J775" s="95"/>
      <c r="K775" s="95"/>
      <c r="L775" s="97"/>
      <c r="M775" s="157"/>
      <c r="O775" s="86"/>
      <c r="P775" s="70" t="s">
        <v>110</v>
      </c>
      <c r="Q775" s="71">
        <f>VLOOKUP($S752,'Tischplan_16er_1.-5.'!$4:$100,26)</f>
        <v>4</v>
      </c>
      <c r="R775" s="71">
        <f>VLOOKUP($S752,'Tischplan_16er_1.-5.'!$4:$100,27)</f>
        <v>1</v>
      </c>
      <c r="S775" s="95"/>
      <c r="T775" s="95"/>
      <c r="U775" s="96"/>
      <c r="V775" s="97"/>
      <c r="W775" s="98"/>
      <c r="X775" s="95"/>
      <c r="Y775" s="95"/>
      <c r="Z775" s="95"/>
      <c r="AA775" s="97"/>
      <c r="AB775" s="157"/>
    </row>
    <row r="776" spans="1:28" ht="21.75" customHeight="1" x14ac:dyDescent="0.2">
      <c r="A776" s="167" t="s">
        <v>111</v>
      </c>
      <c r="B776" s="168">
        <f>VLOOKUP($D752,'Tischplan_16er_1.-5.'!$4:$100,28)</f>
        <v>3</v>
      </c>
      <c r="C776" s="168">
        <f>VLOOKUP($D752,'Tischplan_16er_1.-5.'!$4:$100,29)</f>
        <v>2</v>
      </c>
      <c r="D776" s="169"/>
      <c r="E776" s="169"/>
      <c r="F776" s="170"/>
      <c r="G776" s="171"/>
      <c r="H776" s="172"/>
      <c r="I776" s="169"/>
      <c r="J776" s="169"/>
      <c r="K776" s="169"/>
      <c r="L776" s="171"/>
      <c r="M776" s="157"/>
      <c r="O776" s="86"/>
      <c r="P776" s="167" t="s">
        <v>111</v>
      </c>
      <c r="Q776" s="168">
        <f>VLOOKUP($S752,'Tischplan_16er_1.-5.'!$4:$100,28)</f>
        <v>4</v>
      </c>
      <c r="R776" s="168">
        <f>VLOOKUP($S752,'Tischplan_16er_1.-5.'!$4:$100,29)</f>
        <v>2</v>
      </c>
      <c r="S776" s="169"/>
      <c r="T776" s="169"/>
      <c r="U776" s="170"/>
      <c r="V776" s="171"/>
      <c r="W776" s="172"/>
      <c r="X776" s="169"/>
      <c r="Y776" s="169"/>
      <c r="Z776" s="169"/>
      <c r="AA776" s="171"/>
      <c r="AB776" s="157"/>
    </row>
    <row r="777" spans="1:28" ht="21.75" customHeight="1" thickBot="1" x14ac:dyDescent="0.25">
      <c r="A777" s="72" t="s">
        <v>142</v>
      </c>
      <c r="B777" s="73">
        <f>VLOOKUP($D752,'Tischplan_16er_1.-5.'!$4:$100,30)</f>
        <v>3</v>
      </c>
      <c r="C777" s="73">
        <f>VLOOKUP($D752,'Tischplan_16er_1.-5.'!$4:$100,31)</f>
        <v>3</v>
      </c>
      <c r="D777" s="99"/>
      <c r="E777" s="99"/>
      <c r="F777" s="100"/>
      <c r="G777" s="101"/>
      <c r="H777" s="102"/>
      <c r="I777" s="99"/>
      <c r="J777" s="99"/>
      <c r="K777" s="99"/>
      <c r="L777" s="101"/>
      <c r="M777" s="157"/>
      <c r="O777" s="86"/>
      <c r="P777" s="72" t="s">
        <v>142</v>
      </c>
      <c r="Q777" s="73">
        <f>VLOOKUP($S752,'Tischplan_16er_1.-5.'!$4:$100,30)</f>
        <v>4</v>
      </c>
      <c r="R777" s="73">
        <f>VLOOKUP($S752,'Tischplan_16er_1.-5.'!$4:$100,31)</f>
        <v>3</v>
      </c>
      <c r="S777" s="99"/>
      <c r="T777" s="99"/>
      <c r="U777" s="100"/>
      <c r="V777" s="101"/>
      <c r="W777" s="102"/>
      <c r="X777" s="99"/>
      <c r="Y777" s="99"/>
      <c r="Z777" s="99"/>
      <c r="AA777" s="101"/>
      <c r="AB777" s="157"/>
    </row>
    <row r="778" spans="1:28" ht="21.75" customHeight="1" thickBot="1" x14ac:dyDescent="0.25">
      <c r="A778" s="103" t="s">
        <v>116</v>
      </c>
      <c r="B778" s="109"/>
      <c r="C778" s="109"/>
      <c r="D778" s="90"/>
      <c r="E778" s="90"/>
      <c r="F778" s="91"/>
      <c r="G778" s="92"/>
      <c r="H778" s="87"/>
      <c r="I778" s="90"/>
      <c r="J778" s="90"/>
      <c r="K778" s="90"/>
      <c r="L778" s="92"/>
      <c r="O778" s="86"/>
      <c r="P778" s="103" t="s">
        <v>116</v>
      </c>
      <c r="Q778" s="109"/>
      <c r="R778" s="109"/>
      <c r="S778" s="90"/>
      <c r="T778" s="90"/>
      <c r="U778" s="91"/>
      <c r="V778" s="92"/>
      <c r="W778" s="87"/>
      <c r="X778" s="90"/>
      <c r="Y778" s="90"/>
      <c r="Z778" s="90"/>
      <c r="AA778" s="92"/>
    </row>
    <row r="779" spans="1:28" ht="21.75" customHeight="1" thickBot="1" x14ac:dyDescent="0.25">
      <c r="A779" s="266" t="s">
        <v>143</v>
      </c>
      <c r="B779" s="255"/>
      <c r="C779" s="259"/>
      <c r="D779" s="90" t="s">
        <v>100</v>
      </c>
      <c r="E779" s="90"/>
      <c r="F779" s="91"/>
      <c r="G779" s="92" t="s">
        <v>100</v>
      </c>
      <c r="H779" s="87"/>
      <c r="I779" s="90"/>
      <c r="J779" s="90"/>
      <c r="K779" s="90"/>
      <c r="L779" s="92"/>
      <c r="O779" s="86"/>
      <c r="P779" s="266" t="s">
        <v>143</v>
      </c>
      <c r="Q779" s="255"/>
      <c r="R779" s="259"/>
      <c r="S779" s="90" t="s">
        <v>100</v>
      </c>
      <c r="T779" s="90"/>
      <c r="U779" s="91"/>
      <c r="V779" s="92" t="s">
        <v>100</v>
      </c>
      <c r="W779" s="87"/>
      <c r="X779" s="90"/>
      <c r="Y779" s="90"/>
      <c r="Z779" s="90"/>
      <c r="AA779" s="92"/>
    </row>
    <row r="780" spans="1:28" ht="21" customHeight="1" x14ac:dyDescent="0.2">
      <c r="M780" s="180"/>
      <c r="N780" s="180"/>
      <c r="O780" s="69"/>
      <c r="AB780" s="180"/>
    </row>
    <row r="781" spans="1:28" ht="24" customHeight="1" thickBot="1" x14ac:dyDescent="0.25">
      <c r="A781" s="81"/>
      <c r="B781" s="267" t="str">
        <f>$B$1</f>
        <v xml:space="preserve">  3-Serien Liga</v>
      </c>
      <c r="C781" s="267"/>
      <c r="D781" s="267"/>
      <c r="E781" s="267"/>
      <c r="F781" s="267"/>
      <c r="G781" s="267"/>
      <c r="H781" s="267"/>
      <c r="I781" s="267"/>
      <c r="J781" s="268">
        <f>$J$1</f>
        <v>2023</v>
      </c>
      <c r="K781" s="268"/>
      <c r="L781" s="268"/>
      <c r="M781" s="180" t="s">
        <v>130</v>
      </c>
      <c r="N781" s="180"/>
      <c r="O781" s="69">
        <v>2</v>
      </c>
      <c r="P781" s="81"/>
      <c r="Q781" s="267" t="str">
        <f>$B$1</f>
        <v xml:space="preserve">  3-Serien Liga</v>
      </c>
      <c r="R781" s="267"/>
      <c r="S781" s="267"/>
      <c r="T781" s="267"/>
      <c r="U781" s="267"/>
      <c r="V781" s="267"/>
      <c r="W781" s="267"/>
      <c r="X781" s="267"/>
      <c r="Y781" s="268">
        <f>$J$1</f>
        <v>2023</v>
      </c>
      <c r="Z781" s="268"/>
      <c r="AA781" s="268"/>
      <c r="AB781" s="180" t="s">
        <v>130</v>
      </c>
    </row>
    <row r="782" spans="1:28" ht="18" customHeight="1" thickBot="1" x14ac:dyDescent="0.3">
      <c r="A782" s="82" t="s">
        <v>90</v>
      </c>
      <c r="B782" s="83"/>
      <c r="C782" s="83"/>
      <c r="D782" s="84" t="str">
        <f>M781&amp;O781-1</f>
        <v>R1</v>
      </c>
      <c r="E782" s="84" t="s">
        <v>91</v>
      </c>
      <c r="F782" s="83"/>
      <c r="G782" s="254"/>
      <c r="H782" s="255"/>
      <c r="I782" s="255"/>
      <c r="J782" s="255"/>
      <c r="K782" s="255"/>
      <c r="L782" s="256"/>
      <c r="M782" s="166"/>
      <c r="N782" s="166"/>
      <c r="O782" s="86"/>
      <c r="P782" s="82" t="s">
        <v>90</v>
      </c>
      <c r="Q782" s="83"/>
      <c r="R782" s="83"/>
      <c r="S782" s="84" t="str">
        <f>M781&amp;O781</f>
        <v>R2</v>
      </c>
      <c r="T782" s="84" t="s">
        <v>91</v>
      </c>
      <c r="U782" s="83"/>
      <c r="V782" s="254"/>
      <c r="W782" s="254"/>
      <c r="X782" s="254"/>
      <c r="Y782" s="254"/>
      <c r="Z782" s="254"/>
      <c r="AA782" s="257"/>
      <c r="AB782" s="166"/>
    </row>
    <row r="783" spans="1:28" ht="18" customHeight="1" thickBot="1" x14ac:dyDescent="0.25">
      <c r="A783" s="87" t="s">
        <v>92</v>
      </c>
      <c r="B783" s="88" t="s">
        <v>93</v>
      </c>
      <c r="C783" s="88" t="s">
        <v>23</v>
      </c>
      <c r="D783" s="88" t="s">
        <v>94</v>
      </c>
      <c r="E783" s="88" t="s">
        <v>95</v>
      </c>
      <c r="F783" s="88" t="s">
        <v>96</v>
      </c>
      <c r="G783" s="89" t="s">
        <v>97</v>
      </c>
      <c r="H783" s="263" t="s">
        <v>98</v>
      </c>
      <c r="I783" s="264"/>
      <c r="J783" s="264"/>
      <c r="K783" s="264"/>
      <c r="L783" s="265"/>
      <c r="M783" s="162" t="s">
        <v>138</v>
      </c>
      <c r="N783" s="166"/>
      <c r="O783" s="86"/>
      <c r="P783" s="87" t="s">
        <v>92</v>
      </c>
      <c r="Q783" s="88" t="s">
        <v>93</v>
      </c>
      <c r="R783" s="88" t="s">
        <v>23</v>
      </c>
      <c r="S783" s="88" t="s">
        <v>94</v>
      </c>
      <c r="T783" s="88" t="s">
        <v>95</v>
      </c>
      <c r="U783" s="88" t="s">
        <v>96</v>
      </c>
      <c r="V783" s="89" t="s">
        <v>97</v>
      </c>
      <c r="W783" s="263" t="s">
        <v>98</v>
      </c>
      <c r="X783" s="264"/>
      <c r="Y783" s="264"/>
      <c r="Z783" s="264"/>
      <c r="AA783" s="265"/>
      <c r="AB783" s="162" t="s">
        <v>138</v>
      </c>
    </row>
    <row r="784" spans="1:28" ht="21.75" customHeight="1" x14ac:dyDescent="0.2">
      <c r="A784" s="70" t="s">
        <v>99</v>
      </c>
      <c r="B784" s="71">
        <f>VLOOKUP($D782,'Tischplan_16er_1.-5.'!$4:$100,2)</f>
        <v>8</v>
      </c>
      <c r="C784" s="71">
        <f>VLOOKUP($D782,'Tischplan_16er_1.-5.'!$4:$100,3)</f>
        <v>2</v>
      </c>
      <c r="D784" s="95" t="s">
        <v>100</v>
      </c>
      <c r="E784" s="95"/>
      <c r="F784" s="96"/>
      <c r="G784" s="97" t="s">
        <v>100</v>
      </c>
      <c r="H784" s="98"/>
      <c r="I784" s="95"/>
      <c r="J784" s="95"/>
      <c r="K784" s="95"/>
      <c r="L784" s="97"/>
      <c r="M784" s="157"/>
      <c r="O784" s="86"/>
      <c r="P784" s="70" t="s">
        <v>99</v>
      </c>
      <c r="Q784" s="71">
        <f>VLOOKUP($S782,'Tischplan_16er_1.-5.'!$4:$100,2)</f>
        <v>7</v>
      </c>
      <c r="R784" s="71">
        <f>VLOOKUP($S782,'Tischplan_16er_1.-5.'!$4:$100,3)</f>
        <v>2</v>
      </c>
      <c r="S784" s="95"/>
      <c r="T784" s="95"/>
      <c r="U784" s="96"/>
      <c r="V784" s="97"/>
      <c r="W784" s="98"/>
      <c r="X784" s="95"/>
      <c r="Y784" s="95"/>
      <c r="Z784" s="95"/>
      <c r="AA784" s="97"/>
      <c r="AB784" s="157"/>
    </row>
    <row r="785" spans="1:28" ht="21.75" customHeight="1" x14ac:dyDescent="0.2">
      <c r="A785" s="167" t="s">
        <v>101</v>
      </c>
      <c r="B785" s="168">
        <f>VLOOKUP($D782,'Tischplan_16er_1.-5.'!$4:$100,4)</f>
        <v>6</v>
      </c>
      <c r="C785" s="168">
        <f>VLOOKUP($D782,'Tischplan_16er_1.-5.'!$4:$100,5)</f>
        <v>1</v>
      </c>
      <c r="D785" s="169"/>
      <c r="E785" s="169"/>
      <c r="F785" s="170"/>
      <c r="G785" s="171"/>
      <c r="H785" s="172"/>
      <c r="I785" s="169"/>
      <c r="J785" s="169"/>
      <c r="K785" s="169"/>
      <c r="L785" s="171"/>
      <c r="M785" s="157"/>
      <c r="O785" s="86" t="s">
        <v>100</v>
      </c>
      <c r="P785" s="167" t="s">
        <v>101</v>
      </c>
      <c r="Q785" s="168">
        <f>VLOOKUP($S782,'Tischplan_16er_1.-5.'!$4:$100,4)</f>
        <v>5</v>
      </c>
      <c r="R785" s="168">
        <f>VLOOKUP($S782,'Tischplan_16er_1.-5.'!$4:$100,5)</f>
        <v>1</v>
      </c>
      <c r="S785" s="169"/>
      <c r="T785" s="169"/>
      <c r="U785" s="170"/>
      <c r="V785" s="171"/>
      <c r="W785" s="172"/>
      <c r="X785" s="169"/>
      <c r="Y785" s="169"/>
      <c r="Z785" s="169"/>
      <c r="AA785" s="171"/>
      <c r="AB785" s="157"/>
    </row>
    <row r="786" spans="1:28" ht="21.75" customHeight="1" thickBot="1" x14ac:dyDescent="0.25">
      <c r="A786" s="72" t="s">
        <v>139</v>
      </c>
      <c r="B786" s="73">
        <f>VLOOKUP($D782,'Tischplan_16er_1.-5.'!$4:$100,6)</f>
        <v>7</v>
      </c>
      <c r="C786" s="73">
        <f>VLOOKUP($D782,'Tischplan_16er_1.-5.'!$4:$100,7)</f>
        <v>4</v>
      </c>
      <c r="D786" s="99"/>
      <c r="E786" s="99"/>
      <c r="F786" s="100"/>
      <c r="G786" s="101"/>
      <c r="H786" s="102"/>
      <c r="I786" s="99"/>
      <c r="J786" s="99"/>
      <c r="K786" s="99"/>
      <c r="L786" s="101"/>
      <c r="M786" s="157"/>
      <c r="O786" s="86"/>
      <c r="P786" s="72" t="s">
        <v>139</v>
      </c>
      <c r="Q786" s="73">
        <f>VLOOKUP($S782,'Tischplan_16er_1.-5.'!$4:$100,6)</f>
        <v>8</v>
      </c>
      <c r="R786" s="73">
        <f>VLOOKUP($S782,'Tischplan_16er_1.-5.'!$4:$100,7)</f>
        <v>4</v>
      </c>
      <c r="S786" s="99"/>
      <c r="T786" s="99"/>
      <c r="U786" s="100"/>
      <c r="V786" s="101"/>
      <c r="W786" s="102"/>
      <c r="X786" s="99"/>
      <c r="Y786" s="99"/>
      <c r="Z786" s="99"/>
      <c r="AA786" s="101"/>
      <c r="AB786" s="157"/>
    </row>
    <row r="787" spans="1:28" ht="21.75" customHeight="1" thickBot="1" x14ac:dyDescent="0.25">
      <c r="A787" s="103" t="s">
        <v>106</v>
      </c>
      <c r="B787" s="109"/>
      <c r="C787" s="109"/>
      <c r="D787" s="90"/>
      <c r="E787" s="90"/>
      <c r="F787" s="91"/>
      <c r="G787" s="92" t="s">
        <v>100</v>
      </c>
      <c r="H787" s="87"/>
      <c r="I787" s="90"/>
      <c r="J787" s="90"/>
      <c r="K787" s="90"/>
      <c r="L787" s="92"/>
      <c r="O787" s="86"/>
      <c r="P787" s="103" t="s">
        <v>106</v>
      </c>
      <c r="Q787" s="109"/>
      <c r="R787" s="109"/>
      <c r="S787" s="90"/>
      <c r="T787" s="90"/>
      <c r="U787" s="91"/>
      <c r="V787" s="92"/>
      <c r="W787" s="87"/>
      <c r="X787" s="90"/>
      <c r="Y787" s="90"/>
      <c r="Z787" s="90"/>
      <c r="AA787" s="92"/>
    </row>
    <row r="788" spans="1:28" ht="8.25" customHeight="1" thickBot="1" x14ac:dyDescent="0.25">
      <c r="A788" s="164"/>
      <c r="B788" s="173"/>
      <c r="C788" s="173"/>
      <c r="D788" s="83"/>
      <c r="E788" s="83"/>
      <c r="F788" s="83"/>
      <c r="G788" s="83"/>
      <c r="H788" s="83"/>
      <c r="I788" s="83"/>
      <c r="J788" s="83"/>
      <c r="K788" s="83"/>
      <c r="L788" s="83"/>
      <c r="P788" s="164"/>
      <c r="Q788" s="174"/>
      <c r="R788" s="174"/>
      <c r="S788" s="175"/>
      <c r="T788" s="175"/>
      <c r="U788" s="175"/>
      <c r="V788" s="175"/>
      <c r="W788" s="175"/>
      <c r="X788" s="175"/>
      <c r="Y788" s="175"/>
      <c r="Z788" s="175"/>
      <c r="AA788" s="175"/>
    </row>
    <row r="789" spans="1:28" ht="18" customHeight="1" thickBot="1" x14ac:dyDescent="0.3">
      <c r="A789" s="82" t="s">
        <v>90</v>
      </c>
      <c r="B789" s="83"/>
      <c r="C789" s="83"/>
      <c r="D789" s="84" t="str">
        <f>D782</f>
        <v>R1</v>
      </c>
      <c r="E789" s="84" t="s">
        <v>91</v>
      </c>
      <c r="F789" s="83"/>
      <c r="G789" s="254"/>
      <c r="H789" s="255"/>
      <c r="I789" s="255"/>
      <c r="J789" s="255"/>
      <c r="K789" s="255"/>
      <c r="L789" s="256"/>
      <c r="M789" s="162" t="s">
        <v>138</v>
      </c>
      <c r="O789" s="86"/>
      <c r="P789" s="82" t="s">
        <v>90</v>
      </c>
      <c r="Q789" s="83"/>
      <c r="R789" s="83"/>
      <c r="S789" s="84" t="str">
        <f>S782</f>
        <v>R2</v>
      </c>
      <c r="T789" s="84" t="s">
        <v>91</v>
      </c>
      <c r="U789" s="83"/>
      <c r="V789" s="254"/>
      <c r="W789" s="254"/>
      <c r="X789" s="254"/>
      <c r="Y789" s="254"/>
      <c r="Z789" s="254"/>
      <c r="AA789" s="257"/>
      <c r="AB789" s="162" t="s">
        <v>138</v>
      </c>
    </row>
    <row r="790" spans="1:28" ht="21.75" customHeight="1" x14ac:dyDescent="0.2">
      <c r="A790" s="70" t="s">
        <v>102</v>
      </c>
      <c r="B790" s="71">
        <f>VLOOKUP($D782,'Tischplan_16er_1.-5.'!$4:$100,10)</f>
        <v>15</v>
      </c>
      <c r="C790" s="71">
        <f>VLOOKUP($D782,'Tischplan_16er_1.-5.'!$4:$100,11)</f>
        <v>4</v>
      </c>
      <c r="D790" s="95"/>
      <c r="E790" s="95"/>
      <c r="F790" s="96"/>
      <c r="G790" s="97" t="s">
        <v>100</v>
      </c>
      <c r="H790" s="98"/>
      <c r="I790" s="95"/>
      <c r="J790" s="95"/>
      <c r="K790" s="95"/>
      <c r="L790" s="97"/>
      <c r="M790" s="157"/>
      <c r="N790" s="176"/>
      <c r="O790" s="94"/>
      <c r="P790" s="70" t="s">
        <v>102</v>
      </c>
      <c r="Q790" s="71">
        <f>VLOOKUP($S782,'Tischplan_16er_1.-5.'!$4:$100,10)</f>
        <v>16</v>
      </c>
      <c r="R790" s="71">
        <f>VLOOKUP($S782,'Tischplan_16er_1.-5.'!$4:$100,11)</f>
        <v>4</v>
      </c>
      <c r="S790" s="95"/>
      <c r="T790" s="95"/>
      <c r="U790" s="96"/>
      <c r="V790" s="97"/>
      <c r="W790" s="98"/>
      <c r="X790" s="95"/>
      <c r="Y790" s="95"/>
      <c r="Z790" s="95"/>
      <c r="AA790" s="97"/>
      <c r="AB790" s="157"/>
    </row>
    <row r="791" spans="1:28" ht="21.75" customHeight="1" x14ac:dyDescent="0.2">
      <c r="A791" s="167" t="s">
        <v>103</v>
      </c>
      <c r="B791" s="168">
        <f>VLOOKUP($D782,'Tischplan_16er_1.-5.'!$4:$100,12)</f>
        <v>16</v>
      </c>
      <c r="C791" s="168">
        <f>VLOOKUP($D782,'Tischplan_16er_1.-5.'!$4:$100,13)</f>
        <v>3</v>
      </c>
      <c r="D791" s="169"/>
      <c r="E791" s="169"/>
      <c r="F791" s="170"/>
      <c r="G791" s="171"/>
      <c r="H791" s="172"/>
      <c r="I791" s="169"/>
      <c r="J791" s="169"/>
      <c r="K791" s="169"/>
      <c r="L791" s="171"/>
      <c r="M791" s="157"/>
      <c r="N791" s="176"/>
      <c r="O791" s="94"/>
      <c r="P791" s="167" t="s">
        <v>103</v>
      </c>
      <c r="Q791" s="168">
        <f>VLOOKUP($S782,'Tischplan_16er_1.-5.'!$4:$100,12)</f>
        <v>15</v>
      </c>
      <c r="R791" s="168">
        <f>VLOOKUP($S782,'Tischplan_16er_1.-5.'!$4:$100,13)</f>
        <v>3</v>
      </c>
      <c r="S791" s="169"/>
      <c r="T791" s="169"/>
      <c r="U791" s="170"/>
      <c r="V791" s="171"/>
      <c r="W791" s="172"/>
      <c r="X791" s="169"/>
      <c r="Y791" s="169"/>
      <c r="Z791" s="169"/>
      <c r="AA791" s="171"/>
      <c r="AB791" s="157"/>
    </row>
    <row r="792" spans="1:28" ht="21.75" customHeight="1" thickBot="1" x14ac:dyDescent="0.25">
      <c r="A792" s="72" t="s">
        <v>140</v>
      </c>
      <c r="B792" s="73">
        <f>VLOOKUP($D782,'Tischplan_16er_1.-5.'!$4:$100,14)</f>
        <v>14</v>
      </c>
      <c r="C792" s="73">
        <f>VLOOKUP($D782,'Tischplan_16er_1.-5.'!$4:$100,15)</f>
        <v>2</v>
      </c>
      <c r="D792" s="99"/>
      <c r="E792" s="99"/>
      <c r="F792" s="100"/>
      <c r="G792" s="101"/>
      <c r="H792" s="102"/>
      <c r="I792" s="99"/>
      <c r="J792" s="99"/>
      <c r="K792" s="99"/>
      <c r="L792" s="101"/>
      <c r="M792" s="157"/>
      <c r="N792" s="176"/>
      <c r="O792" s="94"/>
      <c r="P792" s="72" t="s">
        <v>140</v>
      </c>
      <c r="Q792" s="73">
        <f>VLOOKUP($S782,'Tischplan_16er_1.-5.'!$4:$100,14)</f>
        <v>13</v>
      </c>
      <c r="R792" s="73">
        <f>VLOOKUP($S782,'Tischplan_16er_1.-5.'!$4:$100,15)</f>
        <v>2</v>
      </c>
      <c r="S792" s="99"/>
      <c r="T792" s="99"/>
      <c r="U792" s="100"/>
      <c r="V792" s="101"/>
      <c r="W792" s="102"/>
      <c r="X792" s="99"/>
      <c r="Y792" s="99"/>
      <c r="Z792" s="99"/>
      <c r="AA792" s="101"/>
      <c r="AB792" s="157"/>
    </row>
    <row r="793" spans="1:28" ht="21.75" customHeight="1" thickBot="1" x14ac:dyDescent="0.25">
      <c r="A793" s="103" t="s">
        <v>107</v>
      </c>
      <c r="B793" s="109"/>
      <c r="C793" s="109"/>
      <c r="D793" s="90"/>
      <c r="E793" s="90"/>
      <c r="F793" s="91"/>
      <c r="G793" s="92"/>
      <c r="H793" s="87"/>
      <c r="I793" s="90"/>
      <c r="J793" s="90"/>
      <c r="K793" s="90"/>
      <c r="L793" s="92"/>
      <c r="O793" s="86"/>
      <c r="P793" s="103" t="s">
        <v>107</v>
      </c>
      <c r="Q793" s="109"/>
      <c r="R793" s="109"/>
      <c r="S793" s="90"/>
      <c r="T793" s="90"/>
      <c r="U793" s="91"/>
      <c r="V793" s="92"/>
      <c r="W793" s="87"/>
      <c r="X793" s="90"/>
      <c r="Y793" s="90"/>
      <c r="Z793" s="90"/>
      <c r="AA793" s="92"/>
    </row>
    <row r="794" spans="1:28" ht="21.75" customHeight="1" thickBot="1" x14ac:dyDescent="0.25">
      <c r="A794" s="266" t="s">
        <v>108</v>
      </c>
      <c r="B794" s="255"/>
      <c r="C794" s="259"/>
      <c r="D794" s="90" t="s">
        <v>100</v>
      </c>
      <c r="E794" s="90"/>
      <c r="F794" s="91"/>
      <c r="G794" s="92" t="s">
        <v>100</v>
      </c>
      <c r="H794" s="87"/>
      <c r="I794" s="90"/>
      <c r="J794" s="90"/>
      <c r="K794" s="90"/>
      <c r="L794" s="92"/>
      <c r="O794" s="86"/>
      <c r="P794" s="266" t="s">
        <v>108</v>
      </c>
      <c r="Q794" s="255"/>
      <c r="R794" s="259"/>
      <c r="S794" s="90" t="s">
        <v>100</v>
      </c>
      <c r="T794" s="90"/>
      <c r="U794" s="91"/>
      <c r="V794" s="92" t="s">
        <v>100</v>
      </c>
      <c r="W794" s="87"/>
      <c r="X794" s="90"/>
      <c r="Y794" s="90"/>
      <c r="Z794" s="90"/>
      <c r="AA794" s="92"/>
    </row>
    <row r="795" spans="1:28" ht="8.25" customHeight="1" x14ac:dyDescent="0.2">
      <c r="A795" s="74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O795" s="76"/>
      <c r="P795" s="74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</row>
    <row r="796" spans="1:28" ht="8.25" customHeight="1" thickBot="1" x14ac:dyDescent="0.25">
      <c r="A796" s="177"/>
      <c r="B796" s="178"/>
      <c r="C796" s="178"/>
      <c r="D796" s="178"/>
      <c r="E796" s="178"/>
      <c r="F796" s="178"/>
      <c r="G796" s="178"/>
      <c r="H796" s="178"/>
      <c r="I796" s="178"/>
      <c r="J796" s="178"/>
      <c r="K796" s="178"/>
      <c r="L796" s="178"/>
      <c r="O796" s="79"/>
      <c r="P796" s="177"/>
      <c r="Q796" s="178"/>
      <c r="R796" s="178"/>
      <c r="S796" s="178"/>
      <c r="T796" s="178"/>
      <c r="U796" s="178"/>
      <c r="V796" s="178"/>
      <c r="W796" s="178"/>
      <c r="X796" s="178"/>
      <c r="Y796" s="178"/>
      <c r="Z796" s="178"/>
      <c r="AA796" s="178"/>
    </row>
    <row r="797" spans="1:28" ht="18" customHeight="1" thickBot="1" x14ac:dyDescent="0.3">
      <c r="A797" s="82" t="s">
        <v>90</v>
      </c>
      <c r="B797" s="83"/>
      <c r="C797" s="83"/>
      <c r="D797" s="84" t="str">
        <f>D782</f>
        <v>R1</v>
      </c>
      <c r="E797" s="84" t="s">
        <v>91</v>
      </c>
      <c r="F797" s="83"/>
      <c r="G797" s="254"/>
      <c r="H797" s="255"/>
      <c r="I797" s="255"/>
      <c r="J797" s="255"/>
      <c r="K797" s="255"/>
      <c r="L797" s="256"/>
      <c r="M797" s="162" t="s">
        <v>138</v>
      </c>
      <c r="O797" s="86"/>
      <c r="P797" s="82" t="s">
        <v>90</v>
      </c>
      <c r="Q797" s="83"/>
      <c r="R797" s="83"/>
      <c r="S797" s="84" t="str">
        <f>S782</f>
        <v>R2</v>
      </c>
      <c r="T797" s="84" t="s">
        <v>91</v>
      </c>
      <c r="U797" s="83"/>
      <c r="V797" s="254"/>
      <c r="W797" s="254"/>
      <c r="X797" s="254"/>
      <c r="Y797" s="254"/>
      <c r="Z797" s="254"/>
      <c r="AA797" s="257"/>
      <c r="AB797" s="162" t="s">
        <v>138</v>
      </c>
    </row>
    <row r="798" spans="1:28" ht="21.75" customHeight="1" x14ac:dyDescent="0.2">
      <c r="A798" s="70" t="s">
        <v>104</v>
      </c>
      <c r="B798" s="71">
        <f>VLOOKUP($D782,'Tischplan_16er_1.-5.'!$4:$100,18)</f>
        <v>14</v>
      </c>
      <c r="C798" s="71">
        <f>VLOOKUP($D782,'Tischplan_16er_1.-5.'!$4:$100,19)</f>
        <v>3</v>
      </c>
      <c r="D798" s="95"/>
      <c r="E798" s="95"/>
      <c r="F798" s="96"/>
      <c r="G798" s="97"/>
      <c r="H798" s="98"/>
      <c r="I798" s="95"/>
      <c r="J798" s="95"/>
      <c r="K798" s="95"/>
      <c r="L798" s="97"/>
      <c r="M798" s="157"/>
      <c r="O798" s="86"/>
      <c r="P798" s="70" t="s">
        <v>104</v>
      </c>
      <c r="Q798" s="71">
        <f>VLOOKUP($S782,'Tischplan_16er_1.-5.'!$4:$100,18)</f>
        <v>13</v>
      </c>
      <c r="R798" s="71">
        <f>VLOOKUP($S782,'Tischplan_16er_1.-5.'!$4:$100,19)</f>
        <v>3</v>
      </c>
      <c r="S798" s="95"/>
      <c r="T798" s="95"/>
      <c r="U798" s="96"/>
      <c r="V798" s="97"/>
      <c r="W798" s="98"/>
      <c r="X798" s="95"/>
      <c r="Y798" s="95"/>
      <c r="Z798" s="95"/>
      <c r="AA798" s="97"/>
      <c r="AB798" s="157"/>
    </row>
    <row r="799" spans="1:28" ht="21.75" customHeight="1" x14ac:dyDescent="0.2">
      <c r="A799" s="167" t="s">
        <v>105</v>
      </c>
      <c r="B799" s="168">
        <f>VLOOKUP($D782,'Tischplan_16er_1.-5.'!$4:$100,20)</f>
        <v>15</v>
      </c>
      <c r="C799" s="168">
        <f>VLOOKUP($D782,'Tischplan_16er_1.-5.'!$4:$100,21)</f>
        <v>4</v>
      </c>
      <c r="D799" s="169"/>
      <c r="E799" s="169"/>
      <c r="F799" s="170"/>
      <c r="G799" s="171"/>
      <c r="H799" s="172"/>
      <c r="I799" s="169"/>
      <c r="J799" s="169"/>
      <c r="K799" s="169"/>
      <c r="L799" s="171"/>
      <c r="M799" s="157"/>
      <c r="O799" s="86"/>
      <c r="P799" s="167" t="s">
        <v>105</v>
      </c>
      <c r="Q799" s="168">
        <f>VLOOKUP($S782,'Tischplan_16er_1.-5.'!$4:$100,20)</f>
        <v>16</v>
      </c>
      <c r="R799" s="168">
        <f>VLOOKUP($S782,'Tischplan_16er_1.-5.'!$4:$100,21)</f>
        <v>4</v>
      </c>
      <c r="S799" s="169"/>
      <c r="T799" s="169"/>
      <c r="U799" s="170"/>
      <c r="V799" s="171"/>
      <c r="W799" s="172"/>
      <c r="X799" s="169"/>
      <c r="Y799" s="169"/>
      <c r="Z799" s="169"/>
      <c r="AA799" s="171"/>
      <c r="AB799" s="157"/>
    </row>
    <row r="800" spans="1:28" ht="21.75" customHeight="1" thickBot="1" x14ac:dyDescent="0.25">
      <c r="A800" s="72" t="s">
        <v>141</v>
      </c>
      <c r="B800" s="73">
        <f>VLOOKUP($D782,'Tischplan_16er_1.-5.'!$4:$100,22)</f>
        <v>16</v>
      </c>
      <c r="C800" s="73">
        <f>VLOOKUP($D782,'Tischplan_16er_1.-5.'!$4:$100,23)</f>
        <v>1</v>
      </c>
      <c r="D800" s="99"/>
      <c r="E800" s="99"/>
      <c r="F800" s="100"/>
      <c r="G800" s="101"/>
      <c r="H800" s="102"/>
      <c r="I800" s="99"/>
      <c r="J800" s="99"/>
      <c r="K800" s="99"/>
      <c r="L800" s="101"/>
      <c r="M800" s="157"/>
      <c r="O800" s="86"/>
      <c r="P800" s="72" t="s">
        <v>141</v>
      </c>
      <c r="Q800" s="73">
        <f>VLOOKUP($S782,'Tischplan_16er_1.-5.'!$4:$100,22)</f>
        <v>15</v>
      </c>
      <c r="R800" s="73">
        <f>VLOOKUP($S782,'Tischplan_16er_1.-5.'!$4:$100,23)</f>
        <v>1</v>
      </c>
      <c r="S800" s="99"/>
      <c r="T800" s="99"/>
      <c r="U800" s="100"/>
      <c r="V800" s="101"/>
      <c r="W800" s="102"/>
      <c r="X800" s="99"/>
      <c r="Y800" s="99"/>
      <c r="Z800" s="99"/>
      <c r="AA800" s="101"/>
      <c r="AB800" s="157"/>
    </row>
    <row r="801" spans="1:28" ht="21.75" customHeight="1" thickBot="1" x14ac:dyDescent="0.25">
      <c r="A801" s="103" t="s">
        <v>109</v>
      </c>
      <c r="B801" s="109"/>
      <c r="C801" s="109"/>
      <c r="D801" s="90"/>
      <c r="E801" s="90"/>
      <c r="F801" s="91"/>
      <c r="G801" s="92"/>
      <c r="H801" s="87"/>
      <c r="I801" s="90"/>
      <c r="J801" s="90"/>
      <c r="K801" s="90"/>
      <c r="L801" s="92"/>
      <c r="O801" s="86"/>
      <c r="P801" s="103" t="s">
        <v>109</v>
      </c>
      <c r="Q801" s="109"/>
      <c r="R801" s="109"/>
      <c r="S801" s="90"/>
      <c r="T801" s="90"/>
      <c r="U801" s="91"/>
      <c r="V801" s="92"/>
      <c r="W801" s="87"/>
      <c r="X801" s="90"/>
      <c r="Y801" s="90"/>
      <c r="Z801" s="90"/>
      <c r="AA801" s="92"/>
    </row>
    <row r="802" spans="1:28" ht="21.75" customHeight="1" thickBot="1" x14ac:dyDescent="0.25">
      <c r="A802" s="266" t="s">
        <v>115</v>
      </c>
      <c r="B802" s="255"/>
      <c r="C802" s="259"/>
      <c r="D802" s="90" t="s">
        <v>100</v>
      </c>
      <c r="E802" s="90"/>
      <c r="F802" s="91"/>
      <c r="G802" s="92" t="s">
        <v>100</v>
      </c>
      <c r="H802" s="87"/>
      <c r="I802" s="90"/>
      <c r="J802" s="90"/>
      <c r="K802" s="90"/>
      <c r="L802" s="92"/>
      <c r="O802" s="86"/>
      <c r="P802" s="266" t="s">
        <v>115</v>
      </c>
      <c r="Q802" s="255"/>
      <c r="R802" s="259"/>
      <c r="S802" s="90" t="s">
        <v>100</v>
      </c>
      <c r="T802" s="90"/>
      <c r="U802" s="91"/>
      <c r="V802" s="92" t="s">
        <v>100</v>
      </c>
      <c r="W802" s="87"/>
      <c r="X802" s="90"/>
      <c r="Y802" s="90"/>
      <c r="Z802" s="90"/>
      <c r="AA802" s="92"/>
    </row>
    <row r="803" spans="1:28" ht="8.25" customHeight="1" thickBot="1" x14ac:dyDescent="0.25">
      <c r="A803" s="164"/>
      <c r="B803" s="173"/>
      <c r="C803" s="173"/>
      <c r="D803" s="83"/>
      <c r="E803" s="83"/>
      <c r="F803" s="83"/>
      <c r="G803" s="83"/>
      <c r="H803" s="83"/>
      <c r="I803" s="83"/>
      <c r="J803" s="83"/>
      <c r="K803" s="83"/>
      <c r="L803" s="83"/>
      <c r="P803" s="164"/>
      <c r="Q803" s="174"/>
      <c r="R803" s="174"/>
      <c r="S803" s="175"/>
      <c r="T803" s="175"/>
      <c r="U803" s="175"/>
      <c r="V803" s="175"/>
      <c r="W803" s="175"/>
      <c r="X803" s="175"/>
      <c r="Y803" s="175"/>
      <c r="Z803" s="175"/>
      <c r="AA803" s="175"/>
    </row>
    <row r="804" spans="1:28" ht="18" customHeight="1" thickBot="1" x14ac:dyDescent="0.3">
      <c r="A804" s="82" t="s">
        <v>90</v>
      </c>
      <c r="B804" s="83"/>
      <c r="C804" s="83"/>
      <c r="D804" s="84" t="str">
        <f>D782</f>
        <v>R1</v>
      </c>
      <c r="E804" s="84" t="s">
        <v>91</v>
      </c>
      <c r="F804" s="83"/>
      <c r="G804" s="254"/>
      <c r="H804" s="255"/>
      <c r="I804" s="255"/>
      <c r="J804" s="255"/>
      <c r="K804" s="255"/>
      <c r="L804" s="256"/>
      <c r="M804" s="162" t="s">
        <v>138</v>
      </c>
      <c r="N804" s="166"/>
      <c r="O804" s="86"/>
      <c r="P804" s="82" t="s">
        <v>90</v>
      </c>
      <c r="Q804" s="83"/>
      <c r="R804" s="83"/>
      <c r="S804" s="84" t="str">
        <f>S782</f>
        <v>R2</v>
      </c>
      <c r="T804" s="84" t="s">
        <v>91</v>
      </c>
      <c r="U804" s="83"/>
      <c r="V804" s="254"/>
      <c r="W804" s="254"/>
      <c r="X804" s="254"/>
      <c r="Y804" s="254"/>
      <c r="Z804" s="254"/>
      <c r="AA804" s="257"/>
      <c r="AB804" s="162" t="s">
        <v>138</v>
      </c>
    </row>
    <row r="805" spans="1:28" ht="21.75" customHeight="1" x14ac:dyDescent="0.2">
      <c r="A805" s="70" t="s">
        <v>110</v>
      </c>
      <c r="B805" s="71">
        <f>VLOOKUP($D782,'Tischplan_16er_1.-5.'!$4:$100,26)</f>
        <v>5</v>
      </c>
      <c r="C805" s="71">
        <f>VLOOKUP($D782,'Tischplan_16er_1.-5.'!$4:$100,27)</f>
        <v>1</v>
      </c>
      <c r="D805" s="95"/>
      <c r="E805" s="95"/>
      <c r="F805" s="96"/>
      <c r="G805" s="97"/>
      <c r="H805" s="98"/>
      <c r="I805" s="95"/>
      <c r="J805" s="95"/>
      <c r="K805" s="95"/>
      <c r="L805" s="97"/>
      <c r="M805" s="157"/>
      <c r="O805" s="86"/>
      <c r="P805" s="70" t="s">
        <v>110</v>
      </c>
      <c r="Q805" s="71">
        <f>VLOOKUP($S782,'Tischplan_16er_1.-5.'!$4:$100,26)</f>
        <v>6</v>
      </c>
      <c r="R805" s="71">
        <f>VLOOKUP($S782,'Tischplan_16er_1.-5.'!$4:$100,27)</f>
        <v>1</v>
      </c>
      <c r="S805" s="95"/>
      <c r="T805" s="95"/>
      <c r="U805" s="96"/>
      <c r="V805" s="97"/>
      <c r="W805" s="98"/>
      <c r="X805" s="95"/>
      <c r="Y805" s="95"/>
      <c r="Z805" s="95"/>
      <c r="AA805" s="97"/>
      <c r="AB805" s="157"/>
    </row>
    <row r="806" spans="1:28" ht="21.75" customHeight="1" x14ac:dyDescent="0.2">
      <c r="A806" s="167" t="s">
        <v>111</v>
      </c>
      <c r="B806" s="168">
        <f>VLOOKUP($D782,'Tischplan_16er_1.-5.'!$4:$100,28)</f>
        <v>5</v>
      </c>
      <c r="C806" s="168">
        <f>VLOOKUP($D782,'Tischplan_16er_1.-5.'!$4:$100,29)</f>
        <v>2</v>
      </c>
      <c r="D806" s="169"/>
      <c r="E806" s="169"/>
      <c r="F806" s="170"/>
      <c r="G806" s="171"/>
      <c r="H806" s="172"/>
      <c r="I806" s="169"/>
      <c r="J806" s="169"/>
      <c r="K806" s="169"/>
      <c r="L806" s="171"/>
      <c r="M806" s="157"/>
      <c r="O806" s="86"/>
      <c r="P806" s="167" t="s">
        <v>111</v>
      </c>
      <c r="Q806" s="168">
        <f>VLOOKUP($S782,'Tischplan_16er_1.-5.'!$4:$100,28)</f>
        <v>6</v>
      </c>
      <c r="R806" s="168">
        <f>VLOOKUP($S782,'Tischplan_16er_1.-5.'!$4:$100,29)</f>
        <v>2</v>
      </c>
      <c r="S806" s="169"/>
      <c r="T806" s="169"/>
      <c r="U806" s="170"/>
      <c r="V806" s="171"/>
      <c r="W806" s="172"/>
      <c r="X806" s="169"/>
      <c r="Y806" s="169"/>
      <c r="Z806" s="169"/>
      <c r="AA806" s="171"/>
      <c r="AB806" s="157"/>
    </row>
    <row r="807" spans="1:28" ht="21.75" customHeight="1" thickBot="1" x14ac:dyDescent="0.25">
      <c r="A807" s="72" t="s">
        <v>142</v>
      </c>
      <c r="B807" s="73">
        <f>VLOOKUP($D782,'Tischplan_16er_1.-5.'!$4:$100,30)</f>
        <v>5</v>
      </c>
      <c r="C807" s="73">
        <f>VLOOKUP($D782,'Tischplan_16er_1.-5.'!$4:$100,31)</f>
        <v>3</v>
      </c>
      <c r="D807" s="99"/>
      <c r="E807" s="99"/>
      <c r="F807" s="100"/>
      <c r="G807" s="101"/>
      <c r="H807" s="102"/>
      <c r="I807" s="99"/>
      <c r="J807" s="99"/>
      <c r="K807" s="99"/>
      <c r="L807" s="101"/>
      <c r="M807" s="157"/>
      <c r="O807" s="86"/>
      <c r="P807" s="72" t="s">
        <v>142</v>
      </c>
      <c r="Q807" s="73">
        <f>VLOOKUP($S782,'Tischplan_16er_1.-5.'!$4:$100,30)</f>
        <v>6</v>
      </c>
      <c r="R807" s="73">
        <f>VLOOKUP($S782,'Tischplan_16er_1.-5.'!$4:$100,31)</f>
        <v>3</v>
      </c>
      <c r="S807" s="99"/>
      <c r="T807" s="99"/>
      <c r="U807" s="100"/>
      <c r="V807" s="101"/>
      <c r="W807" s="102"/>
      <c r="X807" s="99"/>
      <c r="Y807" s="99"/>
      <c r="Z807" s="99"/>
      <c r="AA807" s="101"/>
      <c r="AB807" s="157"/>
    </row>
    <row r="808" spans="1:28" ht="21.75" customHeight="1" thickBot="1" x14ac:dyDescent="0.25">
      <c r="A808" s="103" t="s">
        <v>116</v>
      </c>
      <c r="B808" s="109"/>
      <c r="C808" s="109"/>
      <c r="D808" s="90"/>
      <c r="E808" s="90"/>
      <c r="F808" s="91"/>
      <c r="G808" s="92"/>
      <c r="H808" s="87"/>
      <c r="I808" s="90"/>
      <c r="J808" s="90"/>
      <c r="K808" s="90"/>
      <c r="L808" s="92"/>
      <c r="O808" s="86"/>
      <c r="P808" s="103" t="s">
        <v>116</v>
      </c>
      <c r="Q808" s="109"/>
      <c r="R808" s="109"/>
      <c r="S808" s="90"/>
      <c r="T808" s="90"/>
      <c r="U808" s="91"/>
      <c r="V808" s="92"/>
      <c r="W808" s="87"/>
      <c r="X808" s="90"/>
      <c r="Y808" s="90"/>
      <c r="Z808" s="90"/>
      <c r="AA808" s="92"/>
    </row>
    <row r="809" spans="1:28" ht="21.75" customHeight="1" thickBot="1" x14ac:dyDescent="0.25">
      <c r="A809" s="266" t="s">
        <v>143</v>
      </c>
      <c r="B809" s="255"/>
      <c r="C809" s="259"/>
      <c r="D809" s="90" t="s">
        <v>100</v>
      </c>
      <c r="E809" s="90"/>
      <c r="F809" s="91"/>
      <c r="G809" s="92" t="s">
        <v>100</v>
      </c>
      <c r="H809" s="87"/>
      <c r="I809" s="90"/>
      <c r="J809" s="90"/>
      <c r="K809" s="90"/>
      <c r="L809" s="92"/>
      <c r="O809" s="86"/>
      <c r="P809" s="266" t="s">
        <v>143</v>
      </c>
      <c r="Q809" s="255"/>
      <c r="R809" s="259"/>
      <c r="S809" s="90" t="s">
        <v>100</v>
      </c>
      <c r="T809" s="90"/>
      <c r="U809" s="91"/>
      <c r="V809" s="92" t="s">
        <v>100</v>
      </c>
      <c r="W809" s="87"/>
      <c r="X809" s="90"/>
      <c r="Y809" s="90"/>
      <c r="Z809" s="90"/>
      <c r="AA809" s="92"/>
    </row>
    <row r="810" spans="1:28" ht="21" customHeight="1" x14ac:dyDescent="0.2">
      <c r="M810" s="180"/>
      <c r="N810" s="180"/>
      <c r="O810" s="69"/>
      <c r="AB810" s="180"/>
    </row>
    <row r="811" spans="1:28" ht="24" customHeight="1" thickBot="1" x14ac:dyDescent="0.25">
      <c r="A811" s="81"/>
      <c r="B811" s="267" t="str">
        <f>$B$1</f>
        <v xml:space="preserve">  3-Serien Liga</v>
      </c>
      <c r="C811" s="267"/>
      <c r="D811" s="267"/>
      <c r="E811" s="267"/>
      <c r="F811" s="267"/>
      <c r="G811" s="267"/>
      <c r="H811" s="267"/>
      <c r="I811" s="267"/>
      <c r="J811" s="268">
        <f>$J$1</f>
        <v>2023</v>
      </c>
      <c r="K811" s="268"/>
      <c r="L811" s="268"/>
      <c r="M811" s="180" t="str">
        <f>M781</f>
        <v>R</v>
      </c>
      <c r="N811" s="180"/>
      <c r="O811" s="69">
        <f>O781+2</f>
        <v>4</v>
      </c>
      <c r="P811" s="81"/>
      <c r="Q811" s="267" t="str">
        <f>$B$1</f>
        <v xml:space="preserve">  3-Serien Liga</v>
      </c>
      <c r="R811" s="267"/>
      <c r="S811" s="267"/>
      <c r="T811" s="267"/>
      <c r="U811" s="267"/>
      <c r="V811" s="267"/>
      <c r="W811" s="267"/>
      <c r="X811" s="267"/>
      <c r="Y811" s="268">
        <f>$J$1</f>
        <v>2023</v>
      </c>
      <c r="Z811" s="268"/>
      <c r="AA811" s="268"/>
      <c r="AB811" s="180" t="str">
        <f>AB781</f>
        <v>R</v>
      </c>
    </row>
    <row r="812" spans="1:28" ht="18" customHeight="1" thickBot="1" x14ac:dyDescent="0.3">
      <c r="A812" s="82" t="s">
        <v>90</v>
      </c>
      <c r="B812" s="83"/>
      <c r="C812" s="83"/>
      <c r="D812" s="84" t="str">
        <f>M811&amp;O811-1</f>
        <v>R3</v>
      </c>
      <c r="E812" s="84" t="s">
        <v>91</v>
      </c>
      <c r="F812" s="83"/>
      <c r="G812" s="254"/>
      <c r="H812" s="255"/>
      <c r="I812" s="255"/>
      <c r="J812" s="255"/>
      <c r="K812" s="255"/>
      <c r="L812" s="256"/>
      <c r="M812" s="166"/>
      <c r="N812" s="166"/>
      <c r="O812" s="86"/>
      <c r="P812" s="82" t="s">
        <v>90</v>
      </c>
      <c r="Q812" s="83"/>
      <c r="R812" s="83"/>
      <c r="S812" s="84" t="str">
        <f>M811&amp;O811</f>
        <v>R4</v>
      </c>
      <c r="T812" s="84" t="s">
        <v>91</v>
      </c>
      <c r="U812" s="83"/>
      <c r="V812" s="254"/>
      <c r="W812" s="254"/>
      <c r="X812" s="254"/>
      <c r="Y812" s="254"/>
      <c r="Z812" s="254"/>
      <c r="AA812" s="257"/>
      <c r="AB812" s="166"/>
    </row>
    <row r="813" spans="1:28" ht="18" customHeight="1" thickBot="1" x14ac:dyDescent="0.25">
      <c r="A813" s="87" t="s">
        <v>92</v>
      </c>
      <c r="B813" s="88" t="s">
        <v>93</v>
      </c>
      <c r="C813" s="88" t="s">
        <v>23</v>
      </c>
      <c r="D813" s="88" t="s">
        <v>94</v>
      </c>
      <c r="E813" s="88" t="s">
        <v>95</v>
      </c>
      <c r="F813" s="88" t="s">
        <v>96</v>
      </c>
      <c r="G813" s="89" t="s">
        <v>97</v>
      </c>
      <c r="H813" s="263" t="s">
        <v>98</v>
      </c>
      <c r="I813" s="264"/>
      <c r="J813" s="264"/>
      <c r="K813" s="264"/>
      <c r="L813" s="265"/>
      <c r="M813" s="162" t="s">
        <v>138</v>
      </c>
      <c r="N813" s="166"/>
      <c r="O813" s="86"/>
      <c r="P813" s="87" t="s">
        <v>92</v>
      </c>
      <c r="Q813" s="88" t="s">
        <v>93</v>
      </c>
      <c r="R813" s="88" t="s">
        <v>23</v>
      </c>
      <c r="S813" s="88" t="s">
        <v>94</v>
      </c>
      <c r="T813" s="88" t="s">
        <v>95</v>
      </c>
      <c r="U813" s="88" t="s">
        <v>96</v>
      </c>
      <c r="V813" s="89" t="s">
        <v>97</v>
      </c>
      <c r="W813" s="263" t="s">
        <v>98</v>
      </c>
      <c r="X813" s="264"/>
      <c r="Y813" s="264"/>
      <c r="Z813" s="264"/>
      <c r="AA813" s="265"/>
      <c r="AB813" s="162" t="s">
        <v>138</v>
      </c>
    </row>
    <row r="814" spans="1:28" ht="21.75" customHeight="1" x14ac:dyDescent="0.2">
      <c r="A814" s="70" t="s">
        <v>99</v>
      </c>
      <c r="B814" s="71">
        <f>VLOOKUP($D812,'Tischplan_16er_1.-5.'!$4:$100,2)</f>
        <v>6</v>
      </c>
      <c r="C814" s="71">
        <f>VLOOKUP($D812,'Tischplan_16er_1.-5.'!$4:$100,3)</f>
        <v>2</v>
      </c>
      <c r="D814" s="95" t="s">
        <v>100</v>
      </c>
      <c r="E814" s="95"/>
      <c r="F814" s="96"/>
      <c r="G814" s="97" t="s">
        <v>100</v>
      </c>
      <c r="H814" s="98"/>
      <c r="I814" s="95"/>
      <c r="J814" s="95"/>
      <c r="K814" s="95"/>
      <c r="L814" s="97"/>
      <c r="M814" s="157"/>
      <c r="O814" s="86"/>
      <c r="P814" s="70" t="s">
        <v>99</v>
      </c>
      <c r="Q814" s="71">
        <f>VLOOKUP($S812,'Tischplan_16er_1.-5.'!$4:$100,2)</f>
        <v>5</v>
      </c>
      <c r="R814" s="71">
        <f>VLOOKUP($S812,'Tischplan_16er_1.-5.'!$4:$100,3)</f>
        <v>2</v>
      </c>
      <c r="S814" s="95"/>
      <c r="T814" s="95"/>
      <c r="U814" s="96"/>
      <c r="V814" s="97"/>
      <c r="W814" s="98"/>
      <c r="X814" s="95"/>
      <c r="Y814" s="95"/>
      <c r="Z814" s="95"/>
      <c r="AA814" s="97"/>
      <c r="AB814" s="157"/>
    </row>
    <row r="815" spans="1:28" ht="21.75" customHeight="1" x14ac:dyDescent="0.2">
      <c r="A815" s="167" t="s">
        <v>101</v>
      </c>
      <c r="B815" s="168">
        <f>VLOOKUP($D812,'Tischplan_16er_1.-5.'!$4:$100,4)</f>
        <v>8</v>
      </c>
      <c r="C815" s="168">
        <f>VLOOKUP($D812,'Tischplan_16er_1.-5.'!$4:$100,5)</f>
        <v>1</v>
      </c>
      <c r="D815" s="169"/>
      <c r="E815" s="169"/>
      <c r="F815" s="170"/>
      <c r="G815" s="171"/>
      <c r="H815" s="172"/>
      <c r="I815" s="169"/>
      <c r="J815" s="169"/>
      <c r="K815" s="169"/>
      <c r="L815" s="171"/>
      <c r="M815" s="157"/>
      <c r="O815" s="86" t="s">
        <v>100</v>
      </c>
      <c r="P815" s="167" t="s">
        <v>101</v>
      </c>
      <c r="Q815" s="168">
        <f>VLOOKUP($S812,'Tischplan_16er_1.-5.'!$4:$100,4)</f>
        <v>7</v>
      </c>
      <c r="R815" s="168">
        <f>VLOOKUP($S812,'Tischplan_16er_1.-5.'!$4:$100,5)</f>
        <v>1</v>
      </c>
      <c r="S815" s="169"/>
      <c r="T815" s="169"/>
      <c r="U815" s="170"/>
      <c r="V815" s="171"/>
      <c r="W815" s="172"/>
      <c r="X815" s="169"/>
      <c r="Y815" s="169"/>
      <c r="Z815" s="169"/>
      <c r="AA815" s="171"/>
      <c r="AB815" s="157"/>
    </row>
    <row r="816" spans="1:28" ht="21.75" customHeight="1" thickBot="1" x14ac:dyDescent="0.25">
      <c r="A816" s="72" t="s">
        <v>139</v>
      </c>
      <c r="B816" s="73">
        <f>VLOOKUP($D812,'Tischplan_16er_1.-5.'!$4:$100,6)</f>
        <v>5</v>
      </c>
      <c r="C816" s="73">
        <f>VLOOKUP($D812,'Tischplan_16er_1.-5.'!$4:$100,7)</f>
        <v>4</v>
      </c>
      <c r="D816" s="99"/>
      <c r="E816" s="99"/>
      <c r="F816" s="100"/>
      <c r="G816" s="101"/>
      <c r="H816" s="102"/>
      <c r="I816" s="99"/>
      <c r="J816" s="99"/>
      <c r="K816" s="99"/>
      <c r="L816" s="101"/>
      <c r="M816" s="157"/>
      <c r="O816" s="86"/>
      <c r="P816" s="72" t="s">
        <v>139</v>
      </c>
      <c r="Q816" s="73">
        <f>VLOOKUP($S812,'Tischplan_16er_1.-5.'!$4:$100,6)</f>
        <v>6</v>
      </c>
      <c r="R816" s="73">
        <f>VLOOKUP($S812,'Tischplan_16er_1.-5.'!$4:$100,7)</f>
        <v>4</v>
      </c>
      <c r="S816" s="99"/>
      <c r="T816" s="99"/>
      <c r="U816" s="100"/>
      <c r="V816" s="101"/>
      <c r="W816" s="102"/>
      <c r="X816" s="99"/>
      <c r="Y816" s="99"/>
      <c r="Z816" s="99"/>
      <c r="AA816" s="101"/>
      <c r="AB816" s="157"/>
    </row>
    <row r="817" spans="1:28" ht="21.75" customHeight="1" thickBot="1" x14ac:dyDescent="0.25">
      <c r="A817" s="103" t="s">
        <v>106</v>
      </c>
      <c r="B817" s="109"/>
      <c r="C817" s="109"/>
      <c r="D817" s="90"/>
      <c r="E817" s="90"/>
      <c r="F817" s="91"/>
      <c r="G817" s="92" t="s">
        <v>100</v>
      </c>
      <c r="H817" s="87"/>
      <c r="I817" s="90"/>
      <c r="J817" s="90"/>
      <c r="K817" s="90"/>
      <c r="L817" s="92"/>
      <c r="O817" s="86"/>
      <c r="P817" s="103" t="s">
        <v>106</v>
      </c>
      <c r="Q817" s="109"/>
      <c r="R817" s="109"/>
      <c r="S817" s="90"/>
      <c r="T817" s="90"/>
      <c r="U817" s="91"/>
      <c r="V817" s="92"/>
      <c r="W817" s="87"/>
      <c r="X817" s="90"/>
      <c r="Y817" s="90"/>
      <c r="Z817" s="90"/>
      <c r="AA817" s="92"/>
    </row>
    <row r="818" spans="1:28" ht="8.25" customHeight="1" thickBot="1" x14ac:dyDescent="0.25">
      <c r="A818" s="164"/>
      <c r="B818" s="173"/>
      <c r="C818" s="173"/>
      <c r="D818" s="83"/>
      <c r="E818" s="83"/>
      <c r="F818" s="83"/>
      <c r="G818" s="83"/>
      <c r="H818" s="83"/>
      <c r="I818" s="83"/>
      <c r="J818" s="83"/>
      <c r="K818" s="83"/>
      <c r="L818" s="83"/>
      <c r="P818" s="164"/>
      <c r="Q818" s="174"/>
      <c r="R818" s="174"/>
      <c r="S818" s="175"/>
      <c r="T818" s="175"/>
      <c r="U818" s="175"/>
      <c r="V818" s="175"/>
      <c r="W818" s="175"/>
      <c r="X818" s="175"/>
      <c r="Y818" s="175"/>
      <c r="Z818" s="175"/>
      <c r="AA818" s="175"/>
    </row>
    <row r="819" spans="1:28" ht="18" customHeight="1" thickBot="1" x14ac:dyDescent="0.3">
      <c r="A819" s="82" t="s">
        <v>90</v>
      </c>
      <c r="B819" s="83"/>
      <c r="C819" s="83"/>
      <c r="D819" s="84" t="str">
        <f>D812</f>
        <v>R3</v>
      </c>
      <c r="E819" s="84" t="s">
        <v>91</v>
      </c>
      <c r="F819" s="83"/>
      <c r="G819" s="254"/>
      <c r="H819" s="255"/>
      <c r="I819" s="255"/>
      <c r="J819" s="255"/>
      <c r="K819" s="255"/>
      <c r="L819" s="256"/>
      <c r="M819" s="162" t="s">
        <v>138</v>
      </c>
      <c r="O819" s="86"/>
      <c r="P819" s="82" t="s">
        <v>90</v>
      </c>
      <c r="Q819" s="83"/>
      <c r="R819" s="83"/>
      <c r="S819" s="84" t="str">
        <f>S812</f>
        <v>R4</v>
      </c>
      <c r="T819" s="84" t="s">
        <v>91</v>
      </c>
      <c r="U819" s="83"/>
      <c r="V819" s="254"/>
      <c r="W819" s="254"/>
      <c r="X819" s="254"/>
      <c r="Y819" s="254"/>
      <c r="Z819" s="254"/>
      <c r="AA819" s="257"/>
      <c r="AB819" s="162" t="s">
        <v>138</v>
      </c>
    </row>
    <row r="820" spans="1:28" ht="21.75" customHeight="1" x14ac:dyDescent="0.2">
      <c r="A820" s="70" t="s">
        <v>102</v>
      </c>
      <c r="B820" s="71">
        <f>VLOOKUP($D812,'Tischplan_16er_1.-5.'!$4:$100,10)</f>
        <v>13</v>
      </c>
      <c r="C820" s="71">
        <f>VLOOKUP($D812,'Tischplan_16er_1.-5.'!$4:$100,11)</f>
        <v>4</v>
      </c>
      <c r="D820" s="95"/>
      <c r="E820" s="95"/>
      <c r="F820" s="96"/>
      <c r="G820" s="97" t="s">
        <v>100</v>
      </c>
      <c r="H820" s="98"/>
      <c r="I820" s="95"/>
      <c r="J820" s="95"/>
      <c r="K820" s="95"/>
      <c r="L820" s="97"/>
      <c r="M820" s="157"/>
      <c r="N820" s="176"/>
      <c r="O820" s="94"/>
      <c r="P820" s="70" t="s">
        <v>102</v>
      </c>
      <c r="Q820" s="71">
        <f>VLOOKUP($S812,'Tischplan_16er_1.-5.'!$4:$100,10)</f>
        <v>14</v>
      </c>
      <c r="R820" s="71">
        <f>VLOOKUP($S812,'Tischplan_16er_1.-5.'!$4:$100,11)</f>
        <v>4</v>
      </c>
      <c r="S820" s="95"/>
      <c r="T820" s="95"/>
      <c r="U820" s="96"/>
      <c r="V820" s="97"/>
      <c r="W820" s="98"/>
      <c r="X820" s="95"/>
      <c r="Y820" s="95"/>
      <c r="Z820" s="95"/>
      <c r="AA820" s="97"/>
      <c r="AB820" s="157"/>
    </row>
    <row r="821" spans="1:28" ht="21.75" customHeight="1" x14ac:dyDescent="0.2">
      <c r="A821" s="167" t="s">
        <v>103</v>
      </c>
      <c r="B821" s="168">
        <f>VLOOKUP($D812,'Tischplan_16er_1.-5.'!$4:$100,12)</f>
        <v>14</v>
      </c>
      <c r="C821" s="168">
        <f>VLOOKUP($D812,'Tischplan_16er_1.-5.'!$4:$100,13)</f>
        <v>3</v>
      </c>
      <c r="D821" s="169"/>
      <c r="E821" s="169"/>
      <c r="F821" s="170"/>
      <c r="G821" s="171"/>
      <c r="H821" s="172"/>
      <c r="I821" s="169"/>
      <c r="J821" s="169"/>
      <c r="K821" s="169"/>
      <c r="L821" s="171"/>
      <c r="M821" s="157"/>
      <c r="N821" s="176"/>
      <c r="O821" s="94"/>
      <c r="P821" s="167" t="s">
        <v>103</v>
      </c>
      <c r="Q821" s="168">
        <f>VLOOKUP($S812,'Tischplan_16er_1.-5.'!$4:$100,12)</f>
        <v>13</v>
      </c>
      <c r="R821" s="168">
        <f>VLOOKUP($S812,'Tischplan_16er_1.-5.'!$4:$100,13)</f>
        <v>3</v>
      </c>
      <c r="S821" s="169"/>
      <c r="T821" s="169"/>
      <c r="U821" s="170"/>
      <c r="V821" s="171"/>
      <c r="W821" s="172"/>
      <c r="X821" s="169"/>
      <c r="Y821" s="169"/>
      <c r="Z821" s="169"/>
      <c r="AA821" s="171"/>
      <c r="AB821" s="157"/>
    </row>
    <row r="822" spans="1:28" ht="21.75" customHeight="1" thickBot="1" x14ac:dyDescent="0.25">
      <c r="A822" s="72" t="s">
        <v>140</v>
      </c>
      <c r="B822" s="73">
        <f>VLOOKUP($D812,'Tischplan_16er_1.-5.'!$4:$100,14)</f>
        <v>16</v>
      </c>
      <c r="C822" s="73">
        <f>VLOOKUP($D812,'Tischplan_16er_1.-5.'!$4:$100,15)</f>
        <v>2</v>
      </c>
      <c r="D822" s="99"/>
      <c r="E822" s="99"/>
      <c r="F822" s="100"/>
      <c r="G822" s="101"/>
      <c r="H822" s="102"/>
      <c r="I822" s="99"/>
      <c r="J822" s="99"/>
      <c r="K822" s="99"/>
      <c r="L822" s="101"/>
      <c r="M822" s="157"/>
      <c r="N822" s="176"/>
      <c r="O822" s="94"/>
      <c r="P822" s="72" t="s">
        <v>140</v>
      </c>
      <c r="Q822" s="73">
        <f>VLOOKUP($S812,'Tischplan_16er_1.-5.'!$4:$100,14)</f>
        <v>15</v>
      </c>
      <c r="R822" s="73">
        <f>VLOOKUP($S812,'Tischplan_16er_1.-5.'!$4:$100,15)</f>
        <v>2</v>
      </c>
      <c r="S822" s="99"/>
      <c r="T822" s="99"/>
      <c r="U822" s="100"/>
      <c r="V822" s="101"/>
      <c r="W822" s="102"/>
      <c r="X822" s="99"/>
      <c r="Y822" s="99"/>
      <c r="Z822" s="99"/>
      <c r="AA822" s="101"/>
      <c r="AB822" s="157"/>
    </row>
    <row r="823" spans="1:28" ht="21.75" customHeight="1" thickBot="1" x14ac:dyDescent="0.25">
      <c r="A823" s="103" t="s">
        <v>107</v>
      </c>
      <c r="B823" s="109"/>
      <c r="C823" s="109"/>
      <c r="D823" s="90"/>
      <c r="E823" s="90"/>
      <c r="F823" s="91"/>
      <c r="G823" s="92"/>
      <c r="H823" s="87"/>
      <c r="I823" s="90"/>
      <c r="J823" s="90"/>
      <c r="K823" s="90"/>
      <c r="L823" s="92"/>
      <c r="O823" s="86"/>
      <c r="P823" s="103" t="s">
        <v>107</v>
      </c>
      <c r="Q823" s="109"/>
      <c r="R823" s="109"/>
      <c r="S823" s="90"/>
      <c r="T823" s="90"/>
      <c r="U823" s="91"/>
      <c r="V823" s="92"/>
      <c r="W823" s="87"/>
      <c r="X823" s="90"/>
      <c r="Y823" s="90"/>
      <c r="Z823" s="90"/>
      <c r="AA823" s="92"/>
    </row>
    <row r="824" spans="1:28" ht="21.75" customHeight="1" thickBot="1" x14ac:dyDescent="0.25">
      <c r="A824" s="266" t="s">
        <v>108</v>
      </c>
      <c r="B824" s="255"/>
      <c r="C824" s="259"/>
      <c r="D824" s="90" t="s">
        <v>100</v>
      </c>
      <c r="E824" s="90"/>
      <c r="F824" s="91"/>
      <c r="G824" s="92" t="s">
        <v>100</v>
      </c>
      <c r="H824" s="87"/>
      <c r="I824" s="90"/>
      <c r="J824" s="90"/>
      <c r="K824" s="90"/>
      <c r="L824" s="92"/>
      <c r="O824" s="86"/>
      <c r="P824" s="266" t="s">
        <v>108</v>
      </c>
      <c r="Q824" s="255"/>
      <c r="R824" s="259"/>
      <c r="S824" s="90" t="s">
        <v>100</v>
      </c>
      <c r="T824" s="90"/>
      <c r="U824" s="91"/>
      <c r="V824" s="92" t="s">
        <v>100</v>
      </c>
      <c r="W824" s="87"/>
      <c r="X824" s="90"/>
      <c r="Y824" s="90"/>
      <c r="Z824" s="90"/>
      <c r="AA824" s="92"/>
    </row>
    <row r="825" spans="1:28" ht="8.25" customHeight="1" x14ac:dyDescent="0.2">
      <c r="A825" s="74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O825" s="76"/>
      <c r="P825" s="74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</row>
    <row r="826" spans="1:28" ht="8.25" customHeight="1" thickBot="1" x14ac:dyDescent="0.25">
      <c r="A826" s="177"/>
      <c r="B826" s="178"/>
      <c r="C826" s="178"/>
      <c r="D826" s="178"/>
      <c r="E826" s="178"/>
      <c r="F826" s="178"/>
      <c r="G826" s="178"/>
      <c r="H826" s="178"/>
      <c r="I826" s="178"/>
      <c r="J826" s="178"/>
      <c r="K826" s="178"/>
      <c r="L826" s="178"/>
      <c r="O826" s="79"/>
      <c r="P826" s="177"/>
      <c r="Q826" s="178"/>
      <c r="R826" s="178"/>
      <c r="S826" s="178"/>
      <c r="T826" s="178"/>
      <c r="U826" s="178"/>
      <c r="V826" s="178"/>
      <c r="W826" s="178"/>
      <c r="X826" s="178"/>
      <c r="Y826" s="178"/>
      <c r="Z826" s="178"/>
      <c r="AA826" s="178"/>
    </row>
    <row r="827" spans="1:28" ht="18" customHeight="1" thickBot="1" x14ac:dyDescent="0.3">
      <c r="A827" s="82" t="s">
        <v>90</v>
      </c>
      <c r="B827" s="83"/>
      <c r="C827" s="83"/>
      <c r="D827" s="84" t="str">
        <f>D812</f>
        <v>R3</v>
      </c>
      <c r="E827" s="84" t="s">
        <v>91</v>
      </c>
      <c r="F827" s="83"/>
      <c r="G827" s="254"/>
      <c r="H827" s="255"/>
      <c r="I827" s="255"/>
      <c r="J827" s="255"/>
      <c r="K827" s="255"/>
      <c r="L827" s="256"/>
      <c r="M827" s="162" t="s">
        <v>138</v>
      </c>
      <c r="O827" s="86"/>
      <c r="P827" s="82" t="s">
        <v>90</v>
      </c>
      <c r="Q827" s="83"/>
      <c r="R827" s="83"/>
      <c r="S827" s="84" t="str">
        <f>S812</f>
        <v>R4</v>
      </c>
      <c r="T827" s="84" t="s">
        <v>91</v>
      </c>
      <c r="U827" s="83"/>
      <c r="V827" s="254"/>
      <c r="W827" s="254"/>
      <c r="X827" s="254"/>
      <c r="Y827" s="254"/>
      <c r="Z827" s="254"/>
      <c r="AA827" s="257"/>
      <c r="AB827" s="162" t="s">
        <v>138</v>
      </c>
    </row>
    <row r="828" spans="1:28" ht="21.75" customHeight="1" x14ac:dyDescent="0.2">
      <c r="A828" s="70" t="s">
        <v>104</v>
      </c>
      <c r="B828" s="71">
        <f>VLOOKUP($D812,'Tischplan_16er_1.-5.'!$4:$100,18)</f>
        <v>16</v>
      </c>
      <c r="C828" s="71">
        <f>VLOOKUP($D812,'Tischplan_16er_1.-5.'!$4:$100,19)</f>
        <v>3</v>
      </c>
      <c r="D828" s="95"/>
      <c r="E828" s="95"/>
      <c r="F828" s="96"/>
      <c r="G828" s="97"/>
      <c r="H828" s="98"/>
      <c r="I828" s="95"/>
      <c r="J828" s="95"/>
      <c r="K828" s="95"/>
      <c r="L828" s="97"/>
      <c r="M828" s="157"/>
      <c r="O828" s="86"/>
      <c r="P828" s="70" t="s">
        <v>104</v>
      </c>
      <c r="Q828" s="71">
        <f>VLOOKUP($S812,'Tischplan_16er_1.-5.'!$4:$100,18)</f>
        <v>15</v>
      </c>
      <c r="R828" s="71">
        <f>VLOOKUP($S812,'Tischplan_16er_1.-5.'!$4:$100,19)</f>
        <v>3</v>
      </c>
      <c r="S828" s="95"/>
      <c r="T828" s="95"/>
      <c r="U828" s="96"/>
      <c r="V828" s="97"/>
      <c r="W828" s="98"/>
      <c r="X828" s="95"/>
      <c r="Y828" s="95"/>
      <c r="Z828" s="95"/>
      <c r="AA828" s="97"/>
      <c r="AB828" s="157"/>
    </row>
    <row r="829" spans="1:28" ht="21.75" customHeight="1" x14ac:dyDescent="0.2">
      <c r="A829" s="167" t="s">
        <v>105</v>
      </c>
      <c r="B829" s="168">
        <f>VLOOKUP($D812,'Tischplan_16er_1.-5.'!$4:$100,20)</f>
        <v>13</v>
      </c>
      <c r="C829" s="168">
        <f>VLOOKUP($D812,'Tischplan_16er_1.-5.'!$4:$100,21)</f>
        <v>4</v>
      </c>
      <c r="D829" s="169"/>
      <c r="E829" s="169"/>
      <c r="F829" s="170"/>
      <c r="G829" s="171"/>
      <c r="H829" s="172"/>
      <c r="I829" s="169"/>
      <c r="J829" s="169"/>
      <c r="K829" s="169"/>
      <c r="L829" s="171"/>
      <c r="M829" s="157"/>
      <c r="O829" s="86"/>
      <c r="P829" s="167" t="s">
        <v>105</v>
      </c>
      <c r="Q829" s="168">
        <f>VLOOKUP($S812,'Tischplan_16er_1.-5.'!$4:$100,20)</f>
        <v>14</v>
      </c>
      <c r="R829" s="168">
        <f>VLOOKUP($S812,'Tischplan_16er_1.-5.'!$4:$100,21)</f>
        <v>4</v>
      </c>
      <c r="S829" s="169"/>
      <c r="T829" s="169"/>
      <c r="U829" s="170"/>
      <c r="V829" s="171"/>
      <c r="W829" s="172"/>
      <c r="X829" s="169"/>
      <c r="Y829" s="169"/>
      <c r="Z829" s="169"/>
      <c r="AA829" s="171"/>
      <c r="AB829" s="157"/>
    </row>
    <row r="830" spans="1:28" ht="21.75" customHeight="1" thickBot="1" x14ac:dyDescent="0.25">
      <c r="A830" s="72" t="s">
        <v>141</v>
      </c>
      <c r="B830" s="73">
        <f>VLOOKUP($D812,'Tischplan_16er_1.-5.'!$4:$100,22)</f>
        <v>14</v>
      </c>
      <c r="C830" s="73">
        <f>VLOOKUP($D812,'Tischplan_16er_1.-5.'!$4:$100,23)</f>
        <v>1</v>
      </c>
      <c r="D830" s="99"/>
      <c r="E830" s="99"/>
      <c r="F830" s="100"/>
      <c r="G830" s="101"/>
      <c r="H830" s="102"/>
      <c r="I830" s="99"/>
      <c r="J830" s="99"/>
      <c r="K830" s="99"/>
      <c r="L830" s="101"/>
      <c r="M830" s="157"/>
      <c r="O830" s="86"/>
      <c r="P830" s="72" t="s">
        <v>141</v>
      </c>
      <c r="Q830" s="73">
        <f>VLOOKUP($S812,'Tischplan_16er_1.-5.'!$4:$100,22)</f>
        <v>13</v>
      </c>
      <c r="R830" s="73">
        <f>VLOOKUP($S812,'Tischplan_16er_1.-5.'!$4:$100,23)</f>
        <v>1</v>
      </c>
      <c r="S830" s="99"/>
      <c r="T830" s="99"/>
      <c r="U830" s="100"/>
      <c r="V830" s="101"/>
      <c r="W830" s="102"/>
      <c r="X830" s="99"/>
      <c r="Y830" s="99"/>
      <c r="Z830" s="99"/>
      <c r="AA830" s="101"/>
      <c r="AB830" s="157"/>
    </row>
    <row r="831" spans="1:28" ht="21.75" customHeight="1" thickBot="1" x14ac:dyDescent="0.25">
      <c r="A831" s="103" t="s">
        <v>109</v>
      </c>
      <c r="B831" s="109"/>
      <c r="C831" s="109"/>
      <c r="D831" s="90"/>
      <c r="E831" s="90"/>
      <c r="F831" s="91"/>
      <c r="G831" s="92"/>
      <c r="H831" s="87"/>
      <c r="I831" s="90"/>
      <c r="J831" s="90"/>
      <c r="K831" s="90"/>
      <c r="L831" s="92"/>
      <c r="O831" s="86"/>
      <c r="P831" s="103" t="s">
        <v>109</v>
      </c>
      <c r="Q831" s="109"/>
      <c r="R831" s="109"/>
      <c r="S831" s="90"/>
      <c r="T831" s="90"/>
      <c r="U831" s="91"/>
      <c r="V831" s="92"/>
      <c r="W831" s="87"/>
      <c r="X831" s="90"/>
      <c r="Y831" s="90"/>
      <c r="Z831" s="90"/>
      <c r="AA831" s="92"/>
    </row>
    <row r="832" spans="1:28" ht="21.75" customHeight="1" thickBot="1" x14ac:dyDescent="0.25">
      <c r="A832" s="266" t="s">
        <v>115</v>
      </c>
      <c r="B832" s="255"/>
      <c r="C832" s="259"/>
      <c r="D832" s="90" t="s">
        <v>100</v>
      </c>
      <c r="E832" s="90"/>
      <c r="F832" s="91"/>
      <c r="G832" s="92" t="s">
        <v>100</v>
      </c>
      <c r="H832" s="87"/>
      <c r="I832" s="90"/>
      <c r="J832" s="90"/>
      <c r="K832" s="90"/>
      <c r="L832" s="92"/>
      <c r="O832" s="86"/>
      <c r="P832" s="266" t="s">
        <v>115</v>
      </c>
      <c r="Q832" s="255"/>
      <c r="R832" s="259"/>
      <c r="S832" s="90" t="s">
        <v>100</v>
      </c>
      <c r="T832" s="90"/>
      <c r="U832" s="91"/>
      <c r="V832" s="92" t="s">
        <v>100</v>
      </c>
      <c r="W832" s="87"/>
      <c r="X832" s="90"/>
      <c r="Y832" s="90"/>
      <c r="Z832" s="90"/>
      <c r="AA832" s="92"/>
    </row>
    <row r="833" spans="1:28" ht="8.25" customHeight="1" thickBot="1" x14ac:dyDescent="0.25">
      <c r="A833" s="164"/>
      <c r="B833" s="173"/>
      <c r="C833" s="173"/>
      <c r="D833" s="83"/>
      <c r="E833" s="83"/>
      <c r="F833" s="83"/>
      <c r="G833" s="83"/>
      <c r="H833" s="83"/>
      <c r="I833" s="83"/>
      <c r="J833" s="83"/>
      <c r="K833" s="83"/>
      <c r="L833" s="83"/>
      <c r="P833" s="164"/>
      <c r="Q833" s="174"/>
      <c r="R833" s="174"/>
      <c r="S833" s="175"/>
      <c r="T833" s="175"/>
      <c r="U833" s="175"/>
      <c r="V833" s="175"/>
      <c r="W833" s="175"/>
      <c r="X833" s="175"/>
      <c r="Y833" s="175"/>
      <c r="Z833" s="175"/>
      <c r="AA833" s="175"/>
    </row>
    <row r="834" spans="1:28" ht="18" customHeight="1" thickBot="1" x14ac:dyDescent="0.3">
      <c r="A834" s="82" t="s">
        <v>90</v>
      </c>
      <c r="B834" s="83"/>
      <c r="C834" s="83"/>
      <c r="D834" s="84" t="str">
        <f>D812</f>
        <v>R3</v>
      </c>
      <c r="E834" s="84" t="s">
        <v>91</v>
      </c>
      <c r="F834" s="83"/>
      <c r="G834" s="254"/>
      <c r="H834" s="255"/>
      <c r="I834" s="255"/>
      <c r="J834" s="255"/>
      <c r="K834" s="255"/>
      <c r="L834" s="256"/>
      <c r="M834" s="162" t="s">
        <v>138</v>
      </c>
      <c r="N834" s="166"/>
      <c r="O834" s="86"/>
      <c r="P834" s="82" t="s">
        <v>90</v>
      </c>
      <c r="Q834" s="83"/>
      <c r="R834" s="83"/>
      <c r="S834" s="84" t="str">
        <f>S812</f>
        <v>R4</v>
      </c>
      <c r="T834" s="84" t="s">
        <v>91</v>
      </c>
      <c r="U834" s="83"/>
      <c r="V834" s="254"/>
      <c r="W834" s="254"/>
      <c r="X834" s="254"/>
      <c r="Y834" s="254"/>
      <c r="Z834" s="254"/>
      <c r="AA834" s="257"/>
      <c r="AB834" s="162" t="s">
        <v>138</v>
      </c>
    </row>
    <row r="835" spans="1:28" ht="21.75" customHeight="1" x14ac:dyDescent="0.2">
      <c r="A835" s="70" t="s">
        <v>110</v>
      </c>
      <c r="B835" s="71">
        <f>VLOOKUP($D812,'Tischplan_16er_1.-5.'!$4:$100,26)</f>
        <v>7</v>
      </c>
      <c r="C835" s="71">
        <f>VLOOKUP($D812,'Tischplan_16er_1.-5.'!$4:$100,27)</f>
        <v>1</v>
      </c>
      <c r="D835" s="95"/>
      <c r="E835" s="95"/>
      <c r="F835" s="96"/>
      <c r="G835" s="97"/>
      <c r="H835" s="98"/>
      <c r="I835" s="95"/>
      <c r="J835" s="95"/>
      <c r="K835" s="95"/>
      <c r="L835" s="97"/>
      <c r="M835" s="157"/>
      <c r="O835" s="86"/>
      <c r="P835" s="70" t="s">
        <v>110</v>
      </c>
      <c r="Q835" s="71">
        <f>VLOOKUP($S812,'Tischplan_16er_1.-5.'!$4:$100,26)</f>
        <v>8</v>
      </c>
      <c r="R835" s="71">
        <f>VLOOKUP($S812,'Tischplan_16er_1.-5.'!$4:$100,27)</f>
        <v>1</v>
      </c>
      <c r="S835" s="95"/>
      <c r="T835" s="95"/>
      <c r="U835" s="96"/>
      <c r="V835" s="97"/>
      <c r="W835" s="98"/>
      <c r="X835" s="95"/>
      <c r="Y835" s="95"/>
      <c r="Z835" s="95"/>
      <c r="AA835" s="97"/>
      <c r="AB835" s="157"/>
    </row>
    <row r="836" spans="1:28" ht="21.75" customHeight="1" x14ac:dyDescent="0.2">
      <c r="A836" s="167" t="s">
        <v>111</v>
      </c>
      <c r="B836" s="168">
        <f>VLOOKUP($D812,'Tischplan_16er_1.-5.'!$4:$100,28)</f>
        <v>7</v>
      </c>
      <c r="C836" s="168">
        <f>VLOOKUP($D812,'Tischplan_16er_1.-5.'!$4:$100,29)</f>
        <v>2</v>
      </c>
      <c r="D836" s="169"/>
      <c r="E836" s="169"/>
      <c r="F836" s="170"/>
      <c r="G836" s="171"/>
      <c r="H836" s="172"/>
      <c r="I836" s="169"/>
      <c r="J836" s="169"/>
      <c r="K836" s="169"/>
      <c r="L836" s="171"/>
      <c r="M836" s="157"/>
      <c r="O836" s="86"/>
      <c r="P836" s="167" t="s">
        <v>111</v>
      </c>
      <c r="Q836" s="168">
        <f>VLOOKUP($S812,'Tischplan_16er_1.-5.'!$4:$100,28)</f>
        <v>8</v>
      </c>
      <c r="R836" s="168">
        <f>VLOOKUP($S812,'Tischplan_16er_1.-5.'!$4:$100,29)</f>
        <v>2</v>
      </c>
      <c r="S836" s="169"/>
      <c r="T836" s="169"/>
      <c r="U836" s="170"/>
      <c r="V836" s="171"/>
      <c r="W836" s="172"/>
      <c r="X836" s="169"/>
      <c r="Y836" s="169"/>
      <c r="Z836" s="169"/>
      <c r="AA836" s="171"/>
      <c r="AB836" s="157"/>
    </row>
    <row r="837" spans="1:28" ht="21.75" customHeight="1" thickBot="1" x14ac:dyDescent="0.25">
      <c r="A837" s="72" t="s">
        <v>142</v>
      </c>
      <c r="B837" s="73">
        <f>VLOOKUP($D812,'Tischplan_16er_1.-5.'!$4:$100,30)</f>
        <v>7</v>
      </c>
      <c r="C837" s="73">
        <f>VLOOKUP($D812,'Tischplan_16er_1.-5.'!$4:$100,31)</f>
        <v>3</v>
      </c>
      <c r="D837" s="99"/>
      <c r="E837" s="99"/>
      <c r="F837" s="100"/>
      <c r="G837" s="101"/>
      <c r="H837" s="102"/>
      <c r="I837" s="99"/>
      <c r="J837" s="99"/>
      <c r="K837" s="99"/>
      <c r="L837" s="101"/>
      <c r="M837" s="157"/>
      <c r="O837" s="86"/>
      <c r="P837" s="72" t="s">
        <v>142</v>
      </c>
      <c r="Q837" s="73">
        <f>VLOOKUP($S812,'Tischplan_16er_1.-5.'!$4:$100,30)</f>
        <v>8</v>
      </c>
      <c r="R837" s="73">
        <f>VLOOKUP($S812,'Tischplan_16er_1.-5.'!$4:$100,31)</f>
        <v>3</v>
      </c>
      <c r="S837" s="99"/>
      <c r="T837" s="99"/>
      <c r="U837" s="100"/>
      <c r="V837" s="101"/>
      <c r="W837" s="102"/>
      <c r="X837" s="99"/>
      <c r="Y837" s="99"/>
      <c r="Z837" s="99"/>
      <c r="AA837" s="101"/>
      <c r="AB837" s="157"/>
    </row>
    <row r="838" spans="1:28" ht="21.75" customHeight="1" thickBot="1" x14ac:dyDescent="0.25">
      <c r="A838" s="103" t="s">
        <v>116</v>
      </c>
      <c r="B838" s="109"/>
      <c r="C838" s="109"/>
      <c r="D838" s="90"/>
      <c r="E838" s="90"/>
      <c r="F838" s="91"/>
      <c r="G838" s="92"/>
      <c r="H838" s="87"/>
      <c r="I838" s="90"/>
      <c r="J838" s="90"/>
      <c r="K838" s="90"/>
      <c r="L838" s="92"/>
      <c r="O838" s="86"/>
      <c r="P838" s="103" t="s">
        <v>116</v>
      </c>
      <c r="Q838" s="109"/>
      <c r="R838" s="109"/>
      <c r="S838" s="90"/>
      <c r="T838" s="90"/>
      <c r="U838" s="91"/>
      <c r="V838" s="92"/>
      <c r="W838" s="87"/>
      <c r="X838" s="90"/>
      <c r="Y838" s="90"/>
      <c r="Z838" s="90"/>
      <c r="AA838" s="92"/>
    </row>
    <row r="839" spans="1:28" ht="21.75" customHeight="1" thickBot="1" x14ac:dyDescent="0.25">
      <c r="A839" s="266" t="s">
        <v>143</v>
      </c>
      <c r="B839" s="255"/>
      <c r="C839" s="259"/>
      <c r="D839" s="90" t="s">
        <v>100</v>
      </c>
      <c r="E839" s="90"/>
      <c r="F839" s="91"/>
      <c r="G839" s="92" t="s">
        <v>100</v>
      </c>
      <c r="H839" s="87"/>
      <c r="I839" s="90"/>
      <c r="J839" s="90"/>
      <c r="K839" s="90"/>
      <c r="L839" s="92"/>
      <c r="O839" s="86"/>
      <c r="P839" s="266" t="s">
        <v>143</v>
      </c>
      <c r="Q839" s="255"/>
      <c r="R839" s="259"/>
      <c r="S839" s="90" t="s">
        <v>100</v>
      </c>
      <c r="T839" s="90"/>
      <c r="U839" s="91"/>
      <c r="V839" s="92" t="s">
        <v>100</v>
      </c>
      <c r="W839" s="87"/>
      <c r="X839" s="90"/>
      <c r="Y839" s="90"/>
      <c r="Z839" s="90"/>
      <c r="AA839" s="92"/>
    </row>
    <row r="840" spans="1:28" ht="21" customHeight="1" x14ac:dyDescent="0.2">
      <c r="M840" s="180"/>
      <c r="N840" s="180"/>
      <c r="O840" s="69"/>
      <c r="AB840" s="180"/>
    </row>
    <row r="841" spans="1:28" ht="24" customHeight="1" thickBot="1" x14ac:dyDescent="0.25">
      <c r="A841" s="81"/>
      <c r="B841" s="267" t="str">
        <f>$B$1</f>
        <v xml:space="preserve">  3-Serien Liga</v>
      </c>
      <c r="C841" s="267"/>
      <c r="D841" s="267"/>
      <c r="E841" s="267"/>
      <c r="F841" s="267"/>
      <c r="G841" s="267"/>
      <c r="H841" s="267"/>
      <c r="I841" s="267"/>
      <c r="J841" s="268">
        <f>$J$1</f>
        <v>2023</v>
      </c>
      <c r="K841" s="268"/>
      <c r="L841" s="268"/>
      <c r="M841" s="180" t="s">
        <v>133</v>
      </c>
      <c r="N841" s="180"/>
      <c r="O841" s="69">
        <v>2</v>
      </c>
      <c r="P841" s="81"/>
      <c r="Q841" s="267" t="str">
        <f>$B$1</f>
        <v xml:space="preserve">  3-Serien Liga</v>
      </c>
      <c r="R841" s="267"/>
      <c r="S841" s="267"/>
      <c r="T841" s="267"/>
      <c r="U841" s="267"/>
      <c r="V841" s="267"/>
      <c r="W841" s="267"/>
      <c r="X841" s="267"/>
      <c r="Y841" s="268">
        <f>$J$1</f>
        <v>2023</v>
      </c>
      <c r="Z841" s="268"/>
      <c r="AA841" s="268"/>
      <c r="AB841" s="180" t="s">
        <v>133</v>
      </c>
    </row>
    <row r="842" spans="1:28" ht="18" customHeight="1" thickBot="1" x14ac:dyDescent="0.3">
      <c r="A842" s="82" t="s">
        <v>90</v>
      </c>
      <c r="B842" s="83"/>
      <c r="C842" s="83"/>
      <c r="D842" s="84" t="str">
        <f>M841&amp;O841-1</f>
        <v>S1</v>
      </c>
      <c r="E842" s="84" t="s">
        <v>91</v>
      </c>
      <c r="F842" s="83"/>
      <c r="G842" s="254"/>
      <c r="H842" s="255"/>
      <c r="I842" s="255"/>
      <c r="J842" s="255"/>
      <c r="K842" s="255"/>
      <c r="L842" s="256"/>
      <c r="M842" s="166"/>
      <c r="N842" s="166"/>
      <c r="O842" s="86"/>
      <c r="P842" s="82" t="s">
        <v>90</v>
      </c>
      <c r="Q842" s="83"/>
      <c r="R842" s="83"/>
      <c r="S842" s="84" t="str">
        <f>M841&amp;O841</f>
        <v>S2</v>
      </c>
      <c r="T842" s="84" t="s">
        <v>91</v>
      </c>
      <c r="U842" s="83"/>
      <c r="V842" s="254"/>
      <c r="W842" s="254"/>
      <c r="X842" s="254"/>
      <c r="Y842" s="254"/>
      <c r="Z842" s="254"/>
      <c r="AA842" s="257"/>
      <c r="AB842" s="166"/>
    </row>
    <row r="843" spans="1:28" ht="18" customHeight="1" thickBot="1" x14ac:dyDescent="0.25">
      <c r="A843" s="87" t="s">
        <v>92</v>
      </c>
      <c r="B843" s="88" t="s">
        <v>93</v>
      </c>
      <c r="C843" s="88" t="s">
        <v>23</v>
      </c>
      <c r="D843" s="88" t="s">
        <v>94</v>
      </c>
      <c r="E843" s="88" t="s">
        <v>95</v>
      </c>
      <c r="F843" s="88" t="s">
        <v>96</v>
      </c>
      <c r="G843" s="89" t="s">
        <v>97</v>
      </c>
      <c r="H843" s="263" t="s">
        <v>98</v>
      </c>
      <c r="I843" s="264"/>
      <c r="J843" s="264"/>
      <c r="K843" s="264"/>
      <c r="L843" s="265"/>
      <c r="M843" s="162" t="s">
        <v>138</v>
      </c>
      <c r="N843" s="166"/>
      <c r="O843" s="86"/>
      <c r="P843" s="87" t="s">
        <v>92</v>
      </c>
      <c r="Q843" s="88" t="s">
        <v>93</v>
      </c>
      <c r="R843" s="88" t="s">
        <v>23</v>
      </c>
      <c r="S843" s="88" t="s">
        <v>94</v>
      </c>
      <c r="T843" s="88" t="s">
        <v>95</v>
      </c>
      <c r="U843" s="88" t="s">
        <v>96</v>
      </c>
      <c r="V843" s="89" t="s">
        <v>97</v>
      </c>
      <c r="W843" s="263" t="s">
        <v>98</v>
      </c>
      <c r="X843" s="264"/>
      <c r="Y843" s="264"/>
      <c r="Z843" s="264"/>
      <c r="AA843" s="265"/>
      <c r="AB843" s="162" t="s">
        <v>138</v>
      </c>
    </row>
    <row r="844" spans="1:28" ht="21.75" customHeight="1" x14ac:dyDescent="0.2">
      <c r="A844" s="70" t="s">
        <v>99</v>
      </c>
      <c r="B844" s="71">
        <f>VLOOKUP($D842,'Tischplan_16er_1.-5.'!$4:$100,2)</f>
        <v>12</v>
      </c>
      <c r="C844" s="71">
        <f>VLOOKUP($D842,'Tischplan_16er_1.-5.'!$4:$100,3)</f>
        <v>2</v>
      </c>
      <c r="D844" s="95" t="s">
        <v>100</v>
      </c>
      <c r="E844" s="95"/>
      <c r="F844" s="96"/>
      <c r="G844" s="97" t="s">
        <v>100</v>
      </c>
      <c r="H844" s="98"/>
      <c r="I844" s="95"/>
      <c r="J844" s="95"/>
      <c r="K844" s="95"/>
      <c r="L844" s="97"/>
      <c r="M844" s="157"/>
      <c r="O844" s="86"/>
      <c r="P844" s="70" t="s">
        <v>99</v>
      </c>
      <c r="Q844" s="71">
        <f>VLOOKUP($S842,'Tischplan_16er_1.-5.'!$4:$100,2)</f>
        <v>11</v>
      </c>
      <c r="R844" s="71">
        <f>VLOOKUP($S842,'Tischplan_16er_1.-5.'!$4:$100,3)</f>
        <v>2</v>
      </c>
      <c r="S844" s="95"/>
      <c r="T844" s="95"/>
      <c r="U844" s="96"/>
      <c r="V844" s="97"/>
      <c r="W844" s="98"/>
      <c r="X844" s="95"/>
      <c r="Y844" s="95"/>
      <c r="Z844" s="95"/>
      <c r="AA844" s="97"/>
      <c r="AB844" s="157"/>
    </row>
    <row r="845" spans="1:28" ht="21.75" customHeight="1" x14ac:dyDescent="0.2">
      <c r="A845" s="167" t="s">
        <v>101</v>
      </c>
      <c r="B845" s="168">
        <f>VLOOKUP($D842,'Tischplan_16er_1.-5.'!$4:$100,4)</f>
        <v>10</v>
      </c>
      <c r="C845" s="168">
        <f>VLOOKUP($D842,'Tischplan_16er_1.-5.'!$4:$100,5)</f>
        <v>1</v>
      </c>
      <c r="D845" s="169"/>
      <c r="E845" s="169"/>
      <c r="F845" s="170"/>
      <c r="G845" s="171"/>
      <c r="H845" s="172"/>
      <c r="I845" s="169"/>
      <c r="J845" s="169"/>
      <c r="K845" s="169"/>
      <c r="L845" s="171"/>
      <c r="M845" s="157"/>
      <c r="O845" s="86" t="s">
        <v>100</v>
      </c>
      <c r="P845" s="167" t="s">
        <v>101</v>
      </c>
      <c r="Q845" s="168">
        <f>VLOOKUP($S842,'Tischplan_16er_1.-5.'!$4:$100,4)</f>
        <v>9</v>
      </c>
      <c r="R845" s="168">
        <f>VLOOKUP($S842,'Tischplan_16er_1.-5.'!$4:$100,5)</f>
        <v>1</v>
      </c>
      <c r="S845" s="169"/>
      <c r="T845" s="169"/>
      <c r="U845" s="170"/>
      <c r="V845" s="171"/>
      <c r="W845" s="172"/>
      <c r="X845" s="169"/>
      <c r="Y845" s="169"/>
      <c r="Z845" s="169"/>
      <c r="AA845" s="171"/>
      <c r="AB845" s="157"/>
    </row>
    <row r="846" spans="1:28" ht="21.75" customHeight="1" thickBot="1" x14ac:dyDescent="0.25">
      <c r="A846" s="72" t="s">
        <v>139</v>
      </c>
      <c r="B846" s="73">
        <f>VLOOKUP($D842,'Tischplan_16er_1.-5.'!$4:$100,6)</f>
        <v>11</v>
      </c>
      <c r="C846" s="73">
        <f>VLOOKUP($D842,'Tischplan_16er_1.-5.'!$4:$100,7)</f>
        <v>4</v>
      </c>
      <c r="D846" s="99"/>
      <c r="E846" s="99"/>
      <c r="F846" s="100"/>
      <c r="G846" s="101"/>
      <c r="H846" s="102"/>
      <c r="I846" s="99"/>
      <c r="J846" s="99"/>
      <c r="K846" s="99"/>
      <c r="L846" s="101"/>
      <c r="M846" s="157"/>
      <c r="O846" s="86"/>
      <c r="P846" s="72" t="s">
        <v>139</v>
      </c>
      <c r="Q846" s="73">
        <f>VLOOKUP($S842,'Tischplan_16er_1.-5.'!$4:$100,6)</f>
        <v>12</v>
      </c>
      <c r="R846" s="73">
        <f>VLOOKUP($S842,'Tischplan_16er_1.-5.'!$4:$100,7)</f>
        <v>4</v>
      </c>
      <c r="S846" s="99"/>
      <c r="T846" s="99"/>
      <c r="U846" s="100"/>
      <c r="V846" s="101"/>
      <c r="W846" s="102"/>
      <c r="X846" s="99"/>
      <c r="Y846" s="99"/>
      <c r="Z846" s="99"/>
      <c r="AA846" s="101"/>
      <c r="AB846" s="157"/>
    </row>
    <row r="847" spans="1:28" ht="21.75" customHeight="1" thickBot="1" x14ac:dyDescent="0.25">
      <c r="A847" s="103" t="s">
        <v>106</v>
      </c>
      <c r="B847" s="109"/>
      <c r="C847" s="109"/>
      <c r="D847" s="90"/>
      <c r="E847" s="90"/>
      <c r="F847" s="91"/>
      <c r="G847" s="92" t="s">
        <v>100</v>
      </c>
      <c r="H847" s="87"/>
      <c r="I847" s="90"/>
      <c r="J847" s="90"/>
      <c r="K847" s="90"/>
      <c r="L847" s="92"/>
      <c r="O847" s="86"/>
      <c r="P847" s="103" t="s">
        <v>106</v>
      </c>
      <c r="Q847" s="109"/>
      <c r="R847" s="109"/>
      <c r="S847" s="90"/>
      <c r="T847" s="90"/>
      <c r="U847" s="91"/>
      <c r="V847" s="92"/>
      <c r="W847" s="87"/>
      <c r="X847" s="90"/>
      <c r="Y847" s="90"/>
      <c r="Z847" s="90"/>
      <c r="AA847" s="92"/>
    </row>
    <row r="848" spans="1:28" ht="8.25" customHeight="1" thickBot="1" x14ac:dyDescent="0.25">
      <c r="A848" s="164"/>
      <c r="B848" s="173"/>
      <c r="C848" s="173"/>
      <c r="D848" s="83"/>
      <c r="E848" s="83"/>
      <c r="F848" s="83"/>
      <c r="G848" s="83"/>
      <c r="H848" s="83"/>
      <c r="I848" s="83"/>
      <c r="J848" s="83"/>
      <c r="K848" s="83"/>
      <c r="L848" s="83"/>
      <c r="P848" s="164"/>
      <c r="Q848" s="174"/>
      <c r="R848" s="174"/>
      <c r="S848" s="175"/>
      <c r="T848" s="175"/>
      <c r="U848" s="175"/>
      <c r="V848" s="175"/>
      <c r="W848" s="175"/>
      <c r="X848" s="175"/>
      <c r="Y848" s="175"/>
      <c r="Z848" s="175"/>
      <c r="AA848" s="175"/>
    </row>
    <row r="849" spans="1:28" ht="18" customHeight="1" thickBot="1" x14ac:dyDescent="0.3">
      <c r="A849" s="82" t="s">
        <v>90</v>
      </c>
      <c r="B849" s="83"/>
      <c r="C849" s="83"/>
      <c r="D849" s="84" t="str">
        <f>D842</f>
        <v>S1</v>
      </c>
      <c r="E849" s="84" t="s">
        <v>91</v>
      </c>
      <c r="F849" s="83"/>
      <c r="G849" s="254"/>
      <c r="H849" s="255"/>
      <c r="I849" s="255"/>
      <c r="J849" s="255"/>
      <c r="K849" s="255"/>
      <c r="L849" s="256"/>
      <c r="M849" s="162" t="s">
        <v>138</v>
      </c>
      <c r="O849" s="86"/>
      <c r="P849" s="82" t="s">
        <v>90</v>
      </c>
      <c r="Q849" s="83"/>
      <c r="R849" s="83"/>
      <c r="S849" s="84" t="str">
        <f>S842</f>
        <v>S2</v>
      </c>
      <c r="T849" s="84" t="s">
        <v>91</v>
      </c>
      <c r="U849" s="83"/>
      <c r="V849" s="254"/>
      <c r="W849" s="254"/>
      <c r="X849" s="254"/>
      <c r="Y849" s="254"/>
      <c r="Z849" s="254"/>
      <c r="AA849" s="257"/>
      <c r="AB849" s="162" t="s">
        <v>138</v>
      </c>
    </row>
    <row r="850" spans="1:28" ht="21.75" customHeight="1" x14ac:dyDescent="0.2">
      <c r="A850" s="70" t="s">
        <v>102</v>
      </c>
      <c r="B850" s="71">
        <f>VLOOKUP($D842,'Tischplan_16er_1.-5.'!$4:$100,10)</f>
        <v>3</v>
      </c>
      <c r="C850" s="71">
        <f>VLOOKUP($D842,'Tischplan_16er_1.-5.'!$4:$100,11)</f>
        <v>4</v>
      </c>
      <c r="D850" s="95"/>
      <c r="E850" s="95"/>
      <c r="F850" s="96"/>
      <c r="G850" s="97" t="s">
        <v>100</v>
      </c>
      <c r="H850" s="98"/>
      <c r="I850" s="95"/>
      <c r="J850" s="95"/>
      <c r="K850" s="95"/>
      <c r="L850" s="97"/>
      <c r="M850" s="157"/>
      <c r="N850" s="176"/>
      <c r="O850" s="94"/>
      <c r="P850" s="70" t="s">
        <v>102</v>
      </c>
      <c r="Q850" s="71">
        <f>VLOOKUP($S842,'Tischplan_16er_1.-5.'!$4:$100,10)</f>
        <v>4</v>
      </c>
      <c r="R850" s="71">
        <f>VLOOKUP($S842,'Tischplan_16er_1.-5.'!$4:$100,11)</f>
        <v>4</v>
      </c>
      <c r="S850" s="95"/>
      <c r="T850" s="95"/>
      <c r="U850" s="96"/>
      <c r="V850" s="97"/>
      <c r="W850" s="98"/>
      <c r="X850" s="95"/>
      <c r="Y850" s="95"/>
      <c r="Z850" s="95"/>
      <c r="AA850" s="97"/>
      <c r="AB850" s="157"/>
    </row>
    <row r="851" spans="1:28" ht="21.75" customHeight="1" x14ac:dyDescent="0.2">
      <c r="A851" s="167" t="s">
        <v>103</v>
      </c>
      <c r="B851" s="168">
        <f>VLOOKUP($D842,'Tischplan_16er_1.-5.'!$4:$100,12)</f>
        <v>4</v>
      </c>
      <c r="C851" s="168">
        <f>VLOOKUP($D842,'Tischplan_16er_1.-5.'!$4:$100,13)</f>
        <v>3</v>
      </c>
      <c r="D851" s="169"/>
      <c r="E851" s="169"/>
      <c r="F851" s="170"/>
      <c r="G851" s="171"/>
      <c r="H851" s="172"/>
      <c r="I851" s="169"/>
      <c r="J851" s="169"/>
      <c r="K851" s="169"/>
      <c r="L851" s="171"/>
      <c r="M851" s="157"/>
      <c r="N851" s="176"/>
      <c r="O851" s="94"/>
      <c r="P851" s="167" t="s">
        <v>103</v>
      </c>
      <c r="Q851" s="168">
        <f>VLOOKUP($S842,'Tischplan_16er_1.-5.'!$4:$100,12)</f>
        <v>3</v>
      </c>
      <c r="R851" s="168">
        <f>VLOOKUP($S842,'Tischplan_16er_1.-5.'!$4:$100,13)</f>
        <v>3</v>
      </c>
      <c r="S851" s="169"/>
      <c r="T851" s="169"/>
      <c r="U851" s="170"/>
      <c r="V851" s="171"/>
      <c r="W851" s="172"/>
      <c r="X851" s="169"/>
      <c r="Y851" s="169"/>
      <c r="Z851" s="169"/>
      <c r="AA851" s="171"/>
      <c r="AB851" s="157"/>
    </row>
    <row r="852" spans="1:28" ht="21.75" customHeight="1" thickBot="1" x14ac:dyDescent="0.25">
      <c r="A852" s="72" t="s">
        <v>140</v>
      </c>
      <c r="B852" s="73">
        <f>VLOOKUP($D842,'Tischplan_16er_1.-5.'!$4:$100,14)</f>
        <v>2</v>
      </c>
      <c r="C852" s="73">
        <f>VLOOKUP($D842,'Tischplan_16er_1.-5.'!$4:$100,15)</f>
        <v>2</v>
      </c>
      <c r="D852" s="99"/>
      <c r="E852" s="99"/>
      <c r="F852" s="100"/>
      <c r="G852" s="101"/>
      <c r="H852" s="102"/>
      <c r="I852" s="99"/>
      <c r="J852" s="99"/>
      <c r="K852" s="99"/>
      <c r="L852" s="101"/>
      <c r="M852" s="157"/>
      <c r="N852" s="176"/>
      <c r="O852" s="94"/>
      <c r="P852" s="72" t="s">
        <v>140</v>
      </c>
      <c r="Q852" s="73">
        <f>VLOOKUP($S842,'Tischplan_16er_1.-5.'!$4:$100,14)</f>
        <v>1</v>
      </c>
      <c r="R852" s="73">
        <f>VLOOKUP($S842,'Tischplan_16er_1.-5.'!$4:$100,15)</f>
        <v>2</v>
      </c>
      <c r="S852" s="99"/>
      <c r="T852" s="99"/>
      <c r="U852" s="100"/>
      <c r="V852" s="101"/>
      <c r="W852" s="102"/>
      <c r="X852" s="99"/>
      <c r="Y852" s="99"/>
      <c r="Z852" s="99"/>
      <c r="AA852" s="101"/>
      <c r="AB852" s="157"/>
    </row>
    <row r="853" spans="1:28" ht="21.75" customHeight="1" thickBot="1" x14ac:dyDescent="0.25">
      <c r="A853" s="103" t="s">
        <v>107</v>
      </c>
      <c r="B853" s="109"/>
      <c r="C853" s="109"/>
      <c r="D853" s="90"/>
      <c r="E853" s="90"/>
      <c r="F853" s="91"/>
      <c r="G853" s="92"/>
      <c r="H853" s="87"/>
      <c r="I853" s="90"/>
      <c r="J853" s="90"/>
      <c r="K853" s="90"/>
      <c r="L853" s="92"/>
      <c r="O853" s="86"/>
      <c r="P853" s="103" t="s">
        <v>107</v>
      </c>
      <c r="Q853" s="109"/>
      <c r="R853" s="109"/>
      <c r="S853" s="90"/>
      <c r="T853" s="90"/>
      <c r="U853" s="91"/>
      <c r="V853" s="92"/>
      <c r="W853" s="87"/>
      <c r="X853" s="90"/>
      <c r="Y853" s="90"/>
      <c r="Z853" s="90"/>
      <c r="AA853" s="92"/>
    </row>
    <row r="854" spans="1:28" ht="21.75" customHeight="1" thickBot="1" x14ac:dyDescent="0.25">
      <c r="A854" s="266" t="s">
        <v>108</v>
      </c>
      <c r="B854" s="255"/>
      <c r="C854" s="259"/>
      <c r="D854" s="90" t="s">
        <v>100</v>
      </c>
      <c r="E854" s="90"/>
      <c r="F854" s="91"/>
      <c r="G854" s="92" t="s">
        <v>100</v>
      </c>
      <c r="H854" s="87"/>
      <c r="I854" s="90"/>
      <c r="J854" s="90"/>
      <c r="K854" s="90"/>
      <c r="L854" s="92"/>
      <c r="O854" s="86"/>
      <c r="P854" s="266" t="s">
        <v>108</v>
      </c>
      <c r="Q854" s="255"/>
      <c r="R854" s="259"/>
      <c r="S854" s="90" t="s">
        <v>100</v>
      </c>
      <c r="T854" s="90"/>
      <c r="U854" s="91"/>
      <c r="V854" s="92" t="s">
        <v>100</v>
      </c>
      <c r="W854" s="87"/>
      <c r="X854" s="90"/>
      <c r="Y854" s="90"/>
      <c r="Z854" s="90"/>
      <c r="AA854" s="92"/>
    </row>
    <row r="855" spans="1:28" ht="8.25" customHeight="1" x14ac:dyDescent="0.2">
      <c r="A855" s="74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O855" s="76"/>
      <c r="P855" s="74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</row>
    <row r="856" spans="1:28" ht="8.25" customHeight="1" thickBot="1" x14ac:dyDescent="0.25">
      <c r="A856" s="177"/>
      <c r="B856" s="178"/>
      <c r="C856" s="178"/>
      <c r="D856" s="178"/>
      <c r="E856" s="178"/>
      <c r="F856" s="178"/>
      <c r="G856" s="178"/>
      <c r="H856" s="178"/>
      <c r="I856" s="178"/>
      <c r="J856" s="178"/>
      <c r="K856" s="178"/>
      <c r="L856" s="178"/>
      <c r="O856" s="79"/>
      <c r="P856" s="177"/>
      <c r="Q856" s="178"/>
      <c r="R856" s="178"/>
      <c r="S856" s="178"/>
      <c r="T856" s="178"/>
      <c r="U856" s="178"/>
      <c r="V856" s="178"/>
      <c r="W856" s="178"/>
      <c r="X856" s="178"/>
      <c r="Y856" s="178"/>
      <c r="Z856" s="178"/>
      <c r="AA856" s="178"/>
    </row>
    <row r="857" spans="1:28" ht="18" customHeight="1" thickBot="1" x14ac:dyDescent="0.3">
      <c r="A857" s="82" t="s">
        <v>90</v>
      </c>
      <c r="B857" s="83"/>
      <c r="C857" s="83"/>
      <c r="D857" s="84" t="str">
        <f>D842</f>
        <v>S1</v>
      </c>
      <c r="E857" s="84" t="s">
        <v>91</v>
      </c>
      <c r="F857" s="83"/>
      <c r="G857" s="254"/>
      <c r="H857" s="255"/>
      <c r="I857" s="255"/>
      <c r="J857" s="255"/>
      <c r="K857" s="255"/>
      <c r="L857" s="256"/>
      <c r="M857" s="162" t="s">
        <v>138</v>
      </c>
      <c r="O857" s="86"/>
      <c r="P857" s="82" t="s">
        <v>90</v>
      </c>
      <c r="Q857" s="83"/>
      <c r="R857" s="83"/>
      <c r="S857" s="84" t="str">
        <f>S842</f>
        <v>S2</v>
      </c>
      <c r="T857" s="84" t="s">
        <v>91</v>
      </c>
      <c r="U857" s="83"/>
      <c r="V857" s="254"/>
      <c r="W857" s="254"/>
      <c r="X857" s="254"/>
      <c r="Y857" s="254"/>
      <c r="Z857" s="254"/>
      <c r="AA857" s="257"/>
      <c r="AB857" s="162" t="s">
        <v>138</v>
      </c>
    </row>
    <row r="858" spans="1:28" ht="21.75" customHeight="1" x14ac:dyDescent="0.2">
      <c r="A858" s="70" t="s">
        <v>104</v>
      </c>
      <c r="B858" s="71">
        <f>VLOOKUP($D842,'Tischplan_16er_1.-5.'!$4:$100,18)</f>
        <v>2</v>
      </c>
      <c r="C858" s="71">
        <f>VLOOKUP($D842,'Tischplan_16er_1.-5.'!$4:$100,19)</f>
        <v>3</v>
      </c>
      <c r="D858" s="95"/>
      <c r="E858" s="95"/>
      <c r="F858" s="96"/>
      <c r="G858" s="97"/>
      <c r="H858" s="98"/>
      <c r="I858" s="95"/>
      <c r="J858" s="95"/>
      <c r="K858" s="95"/>
      <c r="L858" s="97"/>
      <c r="M858" s="157"/>
      <c r="O858" s="86"/>
      <c r="P858" s="70" t="s">
        <v>104</v>
      </c>
      <c r="Q858" s="71">
        <f>VLOOKUP($S842,'Tischplan_16er_1.-5.'!$4:$100,18)</f>
        <v>1</v>
      </c>
      <c r="R858" s="71">
        <f>VLOOKUP($S842,'Tischplan_16er_1.-5.'!$4:$100,19)</f>
        <v>3</v>
      </c>
      <c r="S858" s="95"/>
      <c r="T858" s="95"/>
      <c r="U858" s="96"/>
      <c r="V858" s="97"/>
      <c r="W858" s="98"/>
      <c r="X858" s="95"/>
      <c r="Y858" s="95"/>
      <c r="Z858" s="95"/>
      <c r="AA858" s="97"/>
      <c r="AB858" s="157"/>
    </row>
    <row r="859" spans="1:28" ht="21.75" customHeight="1" x14ac:dyDescent="0.2">
      <c r="A859" s="167" t="s">
        <v>105</v>
      </c>
      <c r="B859" s="168">
        <f>VLOOKUP($D842,'Tischplan_16er_1.-5.'!$4:$100,20)</f>
        <v>3</v>
      </c>
      <c r="C859" s="168">
        <f>VLOOKUP($D842,'Tischplan_16er_1.-5.'!$4:$100,21)</f>
        <v>4</v>
      </c>
      <c r="D859" s="169"/>
      <c r="E859" s="169"/>
      <c r="F859" s="170"/>
      <c r="G859" s="171"/>
      <c r="H859" s="172"/>
      <c r="I859" s="169"/>
      <c r="J859" s="169"/>
      <c r="K859" s="169"/>
      <c r="L859" s="171"/>
      <c r="M859" s="157"/>
      <c r="O859" s="86"/>
      <c r="P859" s="167" t="s">
        <v>105</v>
      </c>
      <c r="Q859" s="168">
        <f>VLOOKUP($S842,'Tischplan_16er_1.-5.'!$4:$100,20)</f>
        <v>4</v>
      </c>
      <c r="R859" s="168">
        <f>VLOOKUP($S842,'Tischplan_16er_1.-5.'!$4:$100,21)</f>
        <v>4</v>
      </c>
      <c r="S859" s="169"/>
      <c r="T859" s="169"/>
      <c r="U859" s="170"/>
      <c r="V859" s="171"/>
      <c r="W859" s="172"/>
      <c r="X859" s="169"/>
      <c r="Y859" s="169"/>
      <c r="Z859" s="169"/>
      <c r="AA859" s="171"/>
      <c r="AB859" s="157"/>
    </row>
    <row r="860" spans="1:28" ht="21.75" customHeight="1" thickBot="1" x14ac:dyDescent="0.25">
      <c r="A860" s="72" t="s">
        <v>141</v>
      </c>
      <c r="B860" s="73">
        <f>VLOOKUP($D842,'Tischplan_16er_1.-5.'!$4:$100,22)</f>
        <v>4</v>
      </c>
      <c r="C860" s="73">
        <f>VLOOKUP($D842,'Tischplan_16er_1.-5.'!$4:$100,23)</f>
        <v>1</v>
      </c>
      <c r="D860" s="99"/>
      <c r="E860" s="99"/>
      <c r="F860" s="100"/>
      <c r="G860" s="101"/>
      <c r="H860" s="102"/>
      <c r="I860" s="99"/>
      <c r="J860" s="99"/>
      <c r="K860" s="99"/>
      <c r="L860" s="101"/>
      <c r="M860" s="157"/>
      <c r="O860" s="86"/>
      <c r="P860" s="72" t="s">
        <v>141</v>
      </c>
      <c r="Q860" s="73">
        <f>VLOOKUP($S842,'Tischplan_16er_1.-5.'!$4:$100,22)</f>
        <v>3</v>
      </c>
      <c r="R860" s="73">
        <f>VLOOKUP($S842,'Tischplan_16er_1.-5.'!$4:$100,23)</f>
        <v>1</v>
      </c>
      <c r="S860" s="99"/>
      <c r="T860" s="99"/>
      <c r="U860" s="100"/>
      <c r="V860" s="101"/>
      <c r="W860" s="102"/>
      <c r="X860" s="99"/>
      <c r="Y860" s="99"/>
      <c r="Z860" s="99"/>
      <c r="AA860" s="101"/>
      <c r="AB860" s="157"/>
    </row>
    <row r="861" spans="1:28" ht="21.75" customHeight="1" thickBot="1" x14ac:dyDescent="0.25">
      <c r="A861" s="103" t="s">
        <v>109</v>
      </c>
      <c r="B861" s="109"/>
      <c r="C861" s="109"/>
      <c r="D861" s="90"/>
      <c r="E861" s="90"/>
      <c r="F861" s="91"/>
      <c r="G861" s="92"/>
      <c r="H861" s="87"/>
      <c r="I861" s="90"/>
      <c r="J861" s="90"/>
      <c r="K861" s="90"/>
      <c r="L861" s="92"/>
      <c r="O861" s="86"/>
      <c r="P861" s="103" t="s">
        <v>109</v>
      </c>
      <c r="Q861" s="109"/>
      <c r="R861" s="109"/>
      <c r="S861" s="90"/>
      <c r="T861" s="90"/>
      <c r="U861" s="91"/>
      <c r="V861" s="92"/>
      <c r="W861" s="87"/>
      <c r="X861" s="90"/>
      <c r="Y861" s="90"/>
      <c r="Z861" s="90"/>
      <c r="AA861" s="92"/>
    </row>
    <row r="862" spans="1:28" ht="21.75" customHeight="1" thickBot="1" x14ac:dyDescent="0.25">
      <c r="A862" s="266" t="s">
        <v>115</v>
      </c>
      <c r="B862" s="255"/>
      <c r="C862" s="259"/>
      <c r="D862" s="90" t="s">
        <v>100</v>
      </c>
      <c r="E862" s="90"/>
      <c r="F862" s="91"/>
      <c r="G862" s="92" t="s">
        <v>100</v>
      </c>
      <c r="H862" s="87"/>
      <c r="I862" s="90"/>
      <c r="J862" s="90"/>
      <c r="K862" s="90"/>
      <c r="L862" s="92"/>
      <c r="O862" s="86"/>
      <c r="P862" s="266" t="s">
        <v>115</v>
      </c>
      <c r="Q862" s="255"/>
      <c r="R862" s="259"/>
      <c r="S862" s="90" t="s">
        <v>100</v>
      </c>
      <c r="T862" s="90"/>
      <c r="U862" s="91"/>
      <c r="V862" s="92" t="s">
        <v>100</v>
      </c>
      <c r="W862" s="87"/>
      <c r="X862" s="90"/>
      <c r="Y862" s="90"/>
      <c r="Z862" s="90"/>
      <c r="AA862" s="92"/>
    </row>
    <row r="863" spans="1:28" ht="8.25" customHeight="1" thickBot="1" x14ac:dyDescent="0.25">
      <c r="A863" s="164"/>
      <c r="B863" s="173"/>
      <c r="C863" s="173"/>
      <c r="D863" s="83"/>
      <c r="E863" s="83"/>
      <c r="F863" s="83"/>
      <c r="G863" s="83"/>
      <c r="H863" s="83"/>
      <c r="I863" s="83"/>
      <c r="J863" s="83"/>
      <c r="K863" s="83"/>
      <c r="L863" s="83"/>
      <c r="P863" s="164"/>
      <c r="Q863" s="174"/>
      <c r="R863" s="174"/>
      <c r="S863" s="175"/>
      <c r="T863" s="175"/>
      <c r="U863" s="175"/>
      <c r="V863" s="175"/>
      <c r="W863" s="175"/>
      <c r="X863" s="175"/>
      <c r="Y863" s="175"/>
      <c r="Z863" s="175"/>
      <c r="AA863" s="175"/>
    </row>
    <row r="864" spans="1:28" ht="18" customHeight="1" thickBot="1" x14ac:dyDescent="0.3">
      <c r="A864" s="82" t="s">
        <v>90</v>
      </c>
      <c r="B864" s="83"/>
      <c r="C864" s="83"/>
      <c r="D864" s="84" t="str">
        <f>D842</f>
        <v>S1</v>
      </c>
      <c r="E864" s="84" t="s">
        <v>91</v>
      </c>
      <c r="F864" s="83"/>
      <c r="G864" s="254"/>
      <c r="H864" s="255"/>
      <c r="I864" s="255"/>
      <c r="J864" s="255"/>
      <c r="K864" s="255"/>
      <c r="L864" s="256"/>
      <c r="M864" s="162" t="s">
        <v>138</v>
      </c>
      <c r="N864" s="166"/>
      <c r="O864" s="86"/>
      <c r="P864" s="82" t="s">
        <v>90</v>
      </c>
      <c r="Q864" s="83"/>
      <c r="R864" s="83"/>
      <c r="S864" s="84" t="str">
        <f>S842</f>
        <v>S2</v>
      </c>
      <c r="T864" s="84" t="s">
        <v>91</v>
      </c>
      <c r="U864" s="83"/>
      <c r="V864" s="254"/>
      <c r="W864" s="254"/>
      <c r="X864" s="254"/>
      <c r="Y864" s="254"/>
      <c r="Z864" s="254"/>
      <c r="AA864" s="257"/>
      <c r="AB864" s="162" t="s">
        <v>138</v>
      </c>
    </row>
    <row r="865" spans="1:28" ht="21.75" customHeight="1" x14ac:dyDescent="0.2">
      <c r="A865" s="70" t="s">
        <v>110</v>
      </c>
      <c r="B865" s="71">
        <f>VLOOKUP($D842,'Tischplan_16er_1.-5.'!$4:$100,26)</f>
        <v>9</v>
      </c>
      <c r="C865" s="71">
        <f>VLOOKUP($D842,'Tischplan_16er_1.-5.'!$4:$100,27)</f>
        <v>1</v>
      </c>
      <c r="D865" s="95"/>
      <c r="E865" s="95"/>
      <c r="F865" s="96"/>
      <c r="G865" s="97"/>
      <c r="H865" s="98"/>
      <c r="I865" s="95"/>
      <c r="J865" s="95"/>
      <c r="K865" s="95"/>
      <c r="L865" s="97"/>
      <c r="M865" s="157"/>
      <c r="O865" s="86"/>
      <c r="P865" s="70" t="s">
        <v>110</v>
      </c>
      <c r="Q865" s="71">
        <f>VLOOKUP($S842,'Tischplan_16er_1.-5.'!$4:$100,26)</f>
        <v>10</v>
      </c>
      <c r="R865" s="71">
        <f>VLOOKUP($S842,'Tischplan_16er_1.-5.'!$4:$100,27)</f>
        <v>1</v>
      </c>
      <c r="S865" s="95"/>
      <c r="T865" s="95"/>
      <c r="U865" s="96"/>
      <c r="V865" s="97"/>
      <c r="W865" s="98"/>
      <c r="X865" s="95"/>
      <c r="Y865" s="95"/>
      <c r="Z865" s="95"/>
      <c r="AA865" s="97"/>
      <c r="AB865" s="157"/>
    </row>
    <row r="866" spans="1:28" ht="21.75" customHeight="1" x14ac:dyDescent="0.2">
      <c r="A866" s="167" t="s">
        <v>111</v>
      </c>
      <c r="B866" s="168">
        <f>VLOOKUP($D842,'Tischplan_16er_1.-5.'!$4:$100,28)</f>
        <v>9</v>
      </c>
      <c r="C866" s="168">
        <f>VLOOKUP($D842,'Tischplan_16er_1.-5.'!$4:$100,29)</f>
        <v>2</v>
      </c>
      <c r="D866" s="169"/>
      <c r="E866" s="169"/>
      <c r="F866" s="170"/>
      <c r="G866" s="171"/>
      <c r="H866" s="172"/>
      <c r="I866" s="169"/>
      <c r="J866" s="169"/>
      <c r="K866" s="169"/>
      <c r="L866" s="171"/>
      <c r="M866" s="157"/>
      <c r="O866" s="86"/>
      <c r="P866" s="167" t="s">
        <v>111</v>
      </c>
      <c r="Q866" s="168">
        <f>VLOOKUP($S842,'Tischplan_16er_1.-5.'!$4:$100,28)</f>
        <v>10</v>
      </c>
      <c r="R866" s="168">
        <f>VLOOKUP($S842,'Tischplan_16er_1.-5.'!$4:$100,29)</f>
        <v>2</v>
      </c>
      <c r="S866" s="169"/>
      <c r="T866" s="169"/>
      <c r="U866" s="170"/>
      <c r="V866" s="171"/>
      <c r="W866" s="172"/>
      <c r="X866" s="169"/>
      <c r="Y866" s="169"/>
      <c r="Z866" s="169"/>
      <c r="AA866" s="171"/>
      <c r="AB866" s="157"/>
    </row>
    <row r="867" spans="1:28" ht="21.75" customHeight="1" thickBot="1" x14ac:dyDescent="0.25">
      <c r="A867" s="72" t="s">
        <v>142</v>
      </c>
      <c r="B867" s="73">
        <f>VLOOKUP($D842,'Tischplan_16er_1.-5.'!$4:$100,30)</f>
        <v>9</v>
      </c>
      <c r="C867" s="73">
        <f>VLOOKUP($D842,'Tischplan_16er_1.-5.'!$4:$100,31)</f>
        <v>3</v>
      </c>
      <c r="D867" s="99"/>
      <c r="E867" s="99"/>
      <c r="F867" s="100"/>
      <c r="G867" s="101"/>
      <c r="H867" s="102"/>
      <c r="I867" s="99"/>
      <c r="J867" s="99"/>
      <c r="K867" s="99"/>
      <c r="L867" s="101"/>
      <c r="M867" s="157"/>
      <c r="O867" s="86"/>
      <c r="P867" s="72" t="s">
        <v>142</v>
      </c>
      <c r="Q867" s="73">
        <f>VLOOKUP($S842,'Tischplan_16er_1.-5.'!$4:$100,30)</f>
        <v>10</v>
      </c>
      <c r="R867" s="73">
        <f>VLOOKUP($S842,'Tischplan_16er_1.-5.'!$4:$100,31)</f>
        <v>3</v>
      </c>
      <c r="S867" s="99"/>
      <c r="T867" s="99"/>
      <c r="U867" s="100"/>
      <c r="V867" s="101"/>
      <c r="W867" s="102"/>
      <c r="X867" s="99"/>
      <c r="Y867" s="99"/>
      <c r="Z867" s="99"/>
      <c r="AA867" s="101"/>
      <c r="AB867" s="157"/>
    </row>
    <row r="868" spans="1:28" ht="21.75" customHeight="1" thickBot="1" x14ac:dyDescent="0.25">
      <c r="A868" s="103" t="s">
        <v>116</v>
      </c>
      <c r="B868" s="109"/>
      <c r="C868" s="109"/>
      <c r="D868" s="90"/>
      <c r="E868" s="90"/>
      <c r="F868" s="91"/>
      <c r="G868" s="92"/>
      <c r="H868" s="87"/>
      <c r="I868" s="90"/>
      <c r="J868" s="90"/>
      <c r="K868" s="90"/>
      <c r="L868" s="92"/>
      <c r="O868" s="86"/>
      <c r="P868" s="103" t="s">
        <v>116</v>
      </c>
      <c r="Q868" s="109"/>
      <c r="R868" s="109"/>
      <c r="S868" s="90"/>
      <c r="T868" s="90"/>
      <c r="U868" s="91"/>
      <c r="V868" s="92"/>
      <c r="W868" s="87"/>
      <c r="X868" s="90"/>
      <c r="Y868" s="90"/>
      <c r="Z868" s="90"/>
      <c r="AA868" s="92"/>
    </row>
    <row r="869" spans="1:28" ht="21.75" customHeight="1" thickBot="1" x14ac:dyDescent="0.25">
      <c r="A869" s="266" t="s">
        <v>143</v>
      </c>
      <c r="B869" s="255"/>
      <c r="C869" s="259"/>
      <c r="D869" s="90" t="s">
        <v>100</v>
      </c>
      <c r="E869" s="90"/>
      <c r="F869" s="91"/>
      <c r="G869" s="92" t="s">
        <v>100</v>
      </c>
      <c r="H869" s="87"/>
      <c r="I869" s="90"/>
      <c r="J869" s="90"/>
      <c r="K869" s="90"/>
      <c r="L869" s="92"/>
      <c r="O869" s="86"/>
      <c r="P869" s="266" t="s">
        <v>143</v>
      </c>
      <c r="Q869" s="255"/>
      <c r="R869" s="259"/>
      <c r="S869" s="90" t="s">
        <v>100</v>
      </c>
      <c r="T869" s="90"/>
      <c r="U869" s="91"/>
      <c r="V869" s="92" t="s">
        <v>100</v>
      </c>
      <c r="W869" s="87"/>
      <c r="X869" s="90"/>
      <c r="Y869" s="90"/>
      <c r="Z869" s="90"/>
      <c r="AA869" s="92"/>
    </row>
    <row r="870" spans="1:28" ht="21" customHeight="1" x14ac:dyDescent="0.2">
      <c r="M870" s="180"/>
      <c r="N870" s="180"/>
      <c r="O870" s="69"/>
      <c r="AB870" s="180"/>
    </row>
    <row r="871" spans="1:28" ht="24" customHeight="1" thickBot="1" x14ac:dyDescent="0.25">
      <c r="A871" s="81"/>
      <c r="B871" s="267" t="str">
        <f>$B$1</f>
        <v xml:space="preserve">  3-Serien Liga</v>
      </c>
      <c r="C871" s="267"/>
      <c r="D871" s="267"/>
      <c r="E871" s="267"/>
      <c r="F871" s="267"/>
      <c r="G871" s="267"/>
      <c r="H871" s="267"/>
      <c r="I871" s="267"/>
      <c r="J871" s="268">
        <f>$J$1</f>
        <v>2023</v>
      </c>
      <c r="K871" s="268"/>
      <c r="L871" s="268"/>
      <c r="M871" s="180" t="str">
        <f>M841</f>
        <v>S</v>
      </c>
      <c r="N871" s="180"/>
      <c r="O871" s="69">
        <f>O841+2</f>
        <v>4</v>
      </c>
      <c r="P871" s="81"/>
      <c r="Q871" s="267" t="str">
        <f>$B$1</f>
        <v xml:space="preserve">  3-Serien Liga</v>
      </c>
      <c r="R871" s="267"/>
      <c r="S871" s="267"/>
      <c r="T871" s="267"/>
      <c r="U871" s="267"/>
      <c r="V871" s="267"/>
      <c r="W871" s="267"/>
      <c r="X871" s="267"/>
      <c r="Y871" s="268">
        <f>$J$1</f>
        <v>2023</v>
      </c>
      <c r="Z871" s="268"/>
      <c r="AA871" s="268"/>
      <c r="AB871" s="180" t="str">
        <f>AB841</f>
        <v>S</v>
      </c>
    </row>
    <row r="872" spans="1:28" ht="18" customHeight="1" thickBot="1" x14ac:dyDescent="0.3">
      <c r="A872" s="82" t="s">
        <v>90</v>
      </c>
      <c r="B872" s="83"/>
      <c r="C872" s="83"/>
      <c r="D872" s="84" t="str">
        <f>M871&amp;O871-1</f>
        <v>S3</v>
      </c>
      <c r="E872" s="84" t="s">
        <v>91</v>
      </c>
      <c r="F872" s="83"/>
      <c r="G872" s="254"/>
      <c r="H872" s="255"/>
      <c r="I872" s="255"/>
      <c r="J872" s="255"/>
      <c r="K872" s="255"/>
      <c r="L872" s="256"/>
      <c r="M872" s="166"/>
      <c r="N872" s="166"/>
      <c r="O872" s="86"/>
      <c r="P872" s="82" t="s">
        <v>90</v>
      </c>
      <c r="Q872" s="83"/>
      <c r="R872" s="83"/>
      <c r="S872" s="84" t="str">
        <f>M871&amp;O871</f>
        <v>S4</v>
      </c>
      <c r="T872" s="84" t="s">
        <v>91</v>
      </c>
      <c r="U872" s="83"/>
      <c r="V872" s="254"/>
      <c r="W872" s="254"/>
      <c r="X872" s="254"/>
      <c r="Y872" s="254"/>
      <c r="Z872" s="254"/>
      <c r="AA872" s="257"/>
      <c r="AB872" s="166"/>
    </row>
    <row r="873" spans="1:28" ht="18" customHeight="1" thickBot="1" x14ac:dyDescent="0.25">
      <c r="A873" s="87" t="s">
        <v>92</v>
      </c>
      <c r="B873" s="88" t="s">
        <v>93</v>
      </c>
      <c r="C873" s="88" t="s">
        <v>23</v>
      </c>
      <c r="D873" s="88" t="s">
        <v>94</v>
      </c>
      <c r="E873" s="88" t="s">
        <v>95</v>
      </c>
      <c r="F873" s="88" t="s">
        <v>96</v>
      </c>
      <c r="G873" s="89" t="s">
        <v>97</v>
      </c>
      <c r="H873" s="263" t="s">
        <v>98</v>
      </c>
      <c r="I873" s="264"/>
      <c r="J873" s="264"/>
      <c r="K873" s="264"/>
      <c r="L873" s="265"/>
      <c r="M873" s="162" t="s">
        <v>138</v>
      </c>
      <c r="N873" s="166"/>
      <c r="O873" s="86"/>
      <c r="P873" s="87" t="s">
        <v>92</v>
      </c>
      <c r="Q873" s="88" t="s">
        <v>93</v>
      </c>
      <c r="R873" s="88" t="s">
        <v>23</v>
      </c>
      <c r="S873" s="88" t="s">
        <v>94</v>
      </c>
      <c r="T873" s="88" t="s">
        <v>95</v>
      </c>
      <c r="U873" s="88" t="s">
        <v>96</v>
      </c>
      <c r="V873" s="89" t="s">
        <v>97</v>
      </c>
      <c r="W873" s="263" t="s">
        <v>98</v>
      </c>
      <c r="X873" s="264"/>
      <c r="Y873" s="264"/>
      <c r="Z873" s="264"/>
      <c r="AA873" s="265"/>
      <c r="AB873" s="162" t="s">
        <v>138</v>
      </c>
    </row>
    <row r="874" spans="1:28" ht="21.75" customHeight="1" x14ac:dyDescent="0.2">
      <c r="A874" s="70" t="s">
        <v>99</v>
      </c>
      <c r="B874" s="71">
        <f>VLOOKUP($D872,'Tischplan_16er_1.-5.'!$4:$100,2)</f>
        <v>10</v>
      </c>
      <c r="C874" s="71">
        <f>VLOOKUP($D872,'Tischplan_16er_1.-5.'!$4:$100,3)</f>
        <v>2</v>
      </c>
      <c r="D874" s="95" t="s">
        <v>100</v>
      </c>
      <c r="E874" s="95"/>
      <c r="F874" s="96"/>
      <c r="G874" s="97" t="s">
        <v>100</v>
      </c>
      <c r="H874" s="98"/>
      <c r="I874" s="95"/>
      <c r="J874" s="95"/>
      <c r="K874" s="95"/>
      <c r="L874" s="97"/>
      <c r="M874" s="157"/>
      <c r="O874" s="86"/>
      <c r="P874" s="70" t="s">
        <v>99</v>
      </c>
      <c r="Q874" s="71">
        <f>VLOOKUP($S872,'Tischplan_16er_1.-5.'!$4:$100,2)</f>
        <v>9</v>
      </c>
      <c r="R874" s="71">
        <f>VLOOKUP($S872,'Tischplan_16er_1.-5.'!$4:$100,3)</f>
        <v>2</v>
      </c>
      <c r="S874" s="95"/>
      <c r="T874" s="95"/>
      <c r="U874" s="96"/>
      <c r="V874" s="97"/>
      <c r="W874" s="98"/>
      <c r="X874" s="95"/>
      <c r="Y874" s="95"/>
      <c r="Z874" s="95"/>
      <c r="AA874" s="97"/>
      <c r="AB874" s="157"/>
    </row>
    <row r="875" spans="1:28" ht="21.75" customHeight="1" x14ac:dyDescent="0.2">
      <c r="A875" s="167" t="s">
        <v>101</v>
      </c>
      <c r="B875" s="168">
        <f>VLOOKUP($D872,'Tischplan_16er_1.-5.'!$4:$100,4)</f>
        <v>12</v>
      </c>
      <c r="C875" s="168">
        <f>VLOOKUP($D872,'Tischplan_16er_1.-5.'!$4:$100,5)</f>
        <v>1</v>
      </c>
      <c r="D875" s="169"/>
      <c r="E875" s="169"/>
      <c r="F875" s="170"/>
      <c r="G875" s="171"/>
      <c r="H875" s="172"/>
      <c r="I875" s="169"/>
      <c r="J875" s="169"/>
      <c r="K875" s="169"/>
      <c r="L875" s="171"/>
      <c r="M875" s="157"/>
      <c r="O875" s="86" t="s">
        <v>100</v>
      </c>
      <c r="P875" s="167" t="s">
        <v>101</v>
      </c>
      <c r="Q875" s="168">
        <f>VLOOKUP($S872,'Tischplan_16er_1.-5.'!$4:$100,4)</f>
        <v>11</v>
      </c>
      <c r="R875" s="168">
        <f>VLOOKUP($S872,'Tischplan_16er_1.-5.'!$4:$100,5)</f>
        <v>1</v>
      </c>
      <c r="S875" s="169"/>
      <c r="T875" s="169"/>
      <c r="U875" s="170"/>
      <c r="V875" s="171"/>
      <c r="W875" s="172"/>
      <c r="X875" s="169"/>
      <c r="Y875" s="169"/>
      <c r="Z875" s="169"/>
      <c r="AA875" s="171"/>
      <c r="AB875" s="157"/>
    </row>
    <row r="876" spans="1:28" ht="21.75" customHeight="1" thickBot="1" x14ac:dyDescent="0.25">
      <c r="A876" s="72" t="s">
        <v>139</v>
      </c>
      <c r="B876" s="73">
        <f>VLOOKUP($D872,'Tischplan_16er_1.-5.'!$4:$100,6)</f>
        <v>9</v>
      </c>
      <c r="C876" s="73">
        <f>VLOOKUP($D872,'Tischplan_16er_1.-5.'!$4:$100,7)</f>
        <v>4</v>
      </c>
      <c r="D876" s="99"/>
      <c r="E876" s="99"/>
      <c r="F876" s="100"/>
      <c r="G876" s="101"/>
      <c r="H876" s="102"/>
      <c r="I876" s="99"/>
      <c r="J876" s="99"/>
      <c r="K876" s="99"/>
      <c r="L876" s="101"/>
      <c r="M876" s="157"/>
      <c r="O876" s="86"/>
      <c r="P876" s="72" t="s">
        <v>139</v>
      </c>
      <c r="Q876" s="73">
        <f>VLOOKUP($S872,'Tischplan_16er_1.-5.'!$4:$100,6)</f>
        <v>10</v>
      </c>
      <c r="R876" s="73">
        <f>VLOOKUP($S872,'Tischplan_16er_1.-5.'!$4:$100,7)</f>
        <v>4</v>
      </c>
      <c r="S876" s="99"/>
      <c r="T876" s="99"/>
      <c r="U876" s="100"/>
      <c r="V876" s="101"/>
      <c r="W876" s="102"/>
      <c r="X876" s="99"/>
      <c r="Y876" s="99"/>
      <c r="Z876" s="99"/>
      <c r="AA876" s="101"/>
      <c r="AB876" s="157"/>
    </row>
    <row r="877" spans="1:28" ht="21.75" customHeight="1" thickBot="1" x14ac:dyDescent="0.25">
      <c r="A877" s="103" t="s">
        <v>106</v>
      </c>
      <c r="B877" s="109"/>
      <c r="C877" s="109"/>
      <c r="D877" s="90"/>
      <c r="E877" s="90"/>
      <c r="F877" s="91"/>
      <c r="G877" s="92" t="s">
        <v>100</v>
      </c>
      <c r="H877" s="87"/>
      <c r="I877" s="90"/>
      <c r="J877" s="90"/>
      <c r="K877" s="90"/>
      <c r="L877" s="92"/>
      <c r="O877" s="86"/>
      <c r="P877" s="103" t="s">
        <v>106</v>
      </c>
      <c r="Q877" s="109"/>
      <c r="R877" s="109"/>
      <c r="S877" s="90"/>
      <c r="T877" s="90"/>
      <c r="U877" s="91"/>
      <c r="V877" s="92"/>
      <c r="W877" s="87"/>
      <c r="X877" s="90"/>
      <c r="Y877" s="90"/>
      <c r="Z877" s="90"/>
      <c r="AA877" s="92"/>
    </row>
    <row r="878" spans="1:28" ht="8.25" customHeight="1" thickBot="1" x14ac:dyDescent="0.25">
      <c r="A878" s="164"/>
      <c r="B878" s="173"/>
      <c r="C878" s="173"/>
      <c r="D878" s="83"/>
      <c r="E878" s="83"/>
      <c r="F878" s="83"/>
      <c r="G878" s="83"/>
      <c r="H878" s="83"/>
      <c r="I878" s="83"/>
      <c r="J878" s="83"/>
      <c r="K878" s="83"/>
      <c r="L878" s="83"/>
      <c r="P878" s="164"/>
      <c r="Q878" s="174"/>
      <c r="R878" s="174"/>
      <c r="S878" s="175"/>
      <c r="T878" s="175"/>
      <c r="U878" s="175"/>
      <c r="V878" s="175"/>
      <c r="W878" s="175"/>
      <c r="X878" s="175"/>
      <c r="Y878" s="175"/>
      <c r="Z878" s="175"/>
      <c r="AA878" s="175"/>
    </row>
    <row r="879" spans="1:28" ht="18" customHeight="1" thickBot="1" x14ac:dyDescent="0.3">
      <c r="A879" s="82" t="s">
        <v>90</v>
      </c>
      <c r="B879" s="83"/>
      <c r="C879" s="83"/>
      <c r="D879" s="84" t="str">
        <f>D872</f>
        <v>S3</v>
      </c>
      <c r="E879" s="84" t="s">
        <v>91</v>
      </c>
      <c r="F879" s="83"/>
      <c r="G879" s="254"/>
      <c r="H879" s="255"/>
      <c r="I879" s="255"/>
      <c r="J879" s="255"/>
      <c r="K879" s="255"/>
      <c r="L879" s="256"/>
      <c r="M879" s="162" t="s">
        <v>138</v>
      </c>
      <c r="O879" s="86"/>
      <c r="P879" s="82" t="s">
        <v>90</v>
      </c>
      <c r="Q879" s="83"/>
      <c r="R879" s="83"/>
      <c r="S879" s="84" t="str">
        <f>S872</f>
        <v>S4</v>
      </c>
      <c r="T879" s="84" t="s">
        <v>91</v>
      </c>
      <c r="U879" s="83"/>
      <c r="V879" s="254"/>
      <c r="W879" s="254"/>
      <c r="X879" s="254"/>
      <c r="Y879" s="254"/>
      <c r="Z879" s="254"/>
      <c r="AA879" s="257"/>
      <c r="AB879" s="162" t="s">
        <v>138</v>
      </c>
    </row>
    <row r="880" spans="1:28" ht="21.75" customHeight="1" x14ac:dyDescent="0.2">
      <c r="A880" s="70" t="s">
        <v>102</v>
      </c>
      <c r="B880" s="71">
        <f>VLOOKUP($D872,'Tischplan_16er_1.-5.'!$4:$100,10)</f>
        <v>1</v>
      </c>
      <c r="C880" s="71">
        <f>VLOOKUP($D872,'Tischplan_16er_1.-5.'!$4:$100,11)</f>
        <v>4</v>
      </c>
      <c r="D880" s="95"/>
      <c r="E880" s="95"/>
      <c r="F880" s="96"/>
      <c r="G880" s="97" t="s">
        <v>100</v>
      </c>
      <c r="H880" s="98"/>
      <c r="I880" s="95"/>
      <c r="J880" s="95"/>
      <c r="K880" s="95"/>
      <c r="L880" s="97"/>
      <c r="M880" s="157"/>
      <c r="N880" s="176"/>
      <c r="O880" s="94"/>
      <c r="P880" s="70" t="s">
        <v>102</v>
      </c>
      <c r="Q880" s="71">
        <f>VLOOKUP($S872,'Tischplan_16er_1.-5.'!$4:$100,10)</f>
        <v>2</v>
      </c>
      <c r="R880" s="71">
        <f>VLOOKUP($S872,'Tischplan_16er_1.-5.'!$4:$100,11)</f>
        <v>4</v>
      </c>
      <c r="S880" s="95"/>
      <c r="T880" s="95"/>
      <c r="U880" s="96"/>
      <c r="V880" s="97"/>
      <c r="W880" s="98"/>
      <c r="X880" s="95"/>
      <c r="Y880" s="95"/>
      <c r="Z880" s="95"/>
      <c r="AA880" s="97"/>
      <c r="AB880" s="157"/>
    </row>
    <row r="881" spans="1:28" ht="21.75" customHeight="1" x14ac:dyDescent="0.2">
      <c r="A881" s="167" t="s">
        <v>103</v>
      </c>
      <c r="B881" s="168">
        <f>VLOOKUP($D872,'Tischplan_16er_1.-5.'!$4:$100,12)</f>
        <v>2</v>
      </c>
      <c r="C881" s="168">
        <f>VLOOKUP($D872,'Tischplan_16er_1.-5.'!$4:$100,13)</f>
        <v>3</v>
      </c>
      <c r="D881" s="169"/>
      <c r="E881" s="169"/>
      <c r="F881" s="170"/>
      <c r="G881" s="171"/>
      <c r="H881" s="172"/>
      <c r="I881" s="169"/>
      <c r="J881" s="169"/>
      <c r="K881" s="169"/>
      <c r="L881" s="171"/>
      <c r="M881" s="157"/>
      <c r="N881" s="176"/>
      <c r="O881" s="94"/>
      <c r="P881" s="167" t="s">
        <v>103</v>
      </c>
      <c r="Q881" s="168">
        <f>VLOOKUP($S872,'Tischplan_16er_1.-5.'!$4:$100,12)</f>
        <v>1</v>
      </c>
      <c r="R881" s="168">
        <f>VLOOKUP($S872,'Tischplan_16er_1.-5.'!$4:$100,13)</f>
        <v>3</v>
      </c>
      <c r="S881" s="169"/>
      <c r="T881" s="169"/>
      <c r="U881" s="170"/>
      <c r="V881" s="171"/>
      <c r="W881" s="172"/>
      <c r="X881" s="169"/>
      <c r="Y881" s="169"/>
      <c r="Z881" s="169"/>
      <c r="AA881" s="171"/>
      <c r="AB881" s="157"/>
    </row>
    <row r="882" spans="1:28" ht="21.75" customHeight="1" thickBot="1" x14ac:dyDescent="0.25">
      <c r="A882" s="72" t="s">
        <v>140</v>
      </c>
      <c r="B882" s="73">
        <f>VLOOKUP($D872,'Tischplan_16er_1.-5.'!$4:$100,14)</f>
        <v>4</v>
      </c>
      <c r="C882" s="73">
        <f>VLOOKUP($D872,'Tischplan_16er_1.-5.'!$4:$100,15)</f>
        <v>2</v>
      </c>
      <c r="D882" s="99"/>
      <c r="E882" s="99"/>
      <c r="F882" s="100"/>
      <c r="G882" s="101"/>
      <c r="H882" s="102"/>
      <c r="I882" s="99"/>
      <c r="J882" s="99"/>
      <c r="K882" s="99"/>
      <c r="L882" s="101"/>
      <c r="M882" s="157"/>
      <c r="N882" s="176"/>
      <c r="O882" s="94"/>
      <c r="P882" s="72" t="s">
        <v>140</v>
      </c>
      <c r="Q882" s="73">
        <f>VLOOKUP($S872,'Tischplan_16er_1.-5.'!$4:$100,14)</f>
        <v>3</v>
      </c>
      <c r="R882" s="73">
        <f>VLOOKUP($S872,'Tischplan_16er_1.-5.'!$4:$100,15)</f>
        <v>2</v>
      </c>
      <c r="S882" s="99"/>
      <c r="T882" s="99"/>
      <c r="U882" s="100"/>
      <c r="V882" s="101"/>
      <c r="W882" s="102"/>
      <c r="X882" s="99"/>
      <c r="Y882" s="99"/>
      <c r="Z882" s="99"/>
      <c r="AA882" s="101"/>
      <c r="AB882" s="157"/>
    </row>
    <row r="883" spans="1:28" ht="21.75" customHeight="1" thickBot="1" x14ac:dyDescent="0.25">
      <c r="A883" s="103" t="s">
        <v>107</v>
      </c>
      <c r="B883" s="109"/>
      <c r="C883" s="109"/>
      <c r="D883" s="90"/>
      <c r="E883" s="90"/>
      <c r="F883" s="91"/>
      <c r="G883" s="92"/>
      <c r="H883" s="87"/>
      <c r="I883" s="90"/>
      <c r="J883" s="90"/>
      <c r="K883" s="90"/>
      <c r="L883" s="92"/>
      <c r="O883" s="86"/>
      <c r="P883" s="103" t="s">
        <v>107</v>
      </c>
      <c r="Q883" s="109"/>
      <c r="R883" s="109"/>
      <c r="S883" s="90"/>
      <c r="T883" s="90"/>
      <c r="U883" s="91"/>
      <c r="V883" s="92"/>
      <c r="W883" s="87"/>
      <c r="X883" s="90"/>
      <c r="Y883" s="90"/>
      <c r="Z883" s="90"/>
      <c r="AA883" s="92"/>
    </row>
    <row r="884" spans="1:28" ht="21.75" customHeight="1" thickBot="1" x14ac:dyDescent="0.25">
      <c r="A884" s="266" t="s">
        <v>108</v>
      </c>
      <c r="B884" s="255"/>
      <c r="C884" s="259"/>
      <c r="D884" s="90" t="s">
        <v>100</v>
      </c>
      <c r="E884" s="90"/>
      <c r="F884" s="91"/>
      <c r="G884" s="92" t="s">
        <v>100</v>
      </c>
      <c r="H884" s="87"/>
      <c r="I884" s="90"/>
      <c r="J884" s="90"/>
      <c r="K884" s="90"/>
      <c r="L884" s="92"/>
      <c r="O884" s="86"/>
      <c r="P884" s="266" t="s">
        <v>108</v>
      </c>
      <c r="Q884" s="255"/>
      <c r="R884" s="259"/>
      <c r="S884" s="90" t="s">
        <v>100</v>
      </c>
      <c r="T884" s="90"/>
      <c r="U884" s="91"/>
      <c r="V884" s="92" t="s">
        <v>100</v>
      </c>
      <c r="W884" s="87"/>
      <c r="X884" s="90"/>
      <c r="Y884" s="90"/>
      <c r="Z884" s="90"/>
      <c r="AA884" s="92"/>
    </row>
    <row r="885" spans="1:28" ht="8.25" customHeight="1" x14ac:dyDescent="0.2">
      <c r="A885" s="74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O885" s="76"/>
      <c r="P885" s="74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</row>
    <row r="886" spans="1:28" ht="8.25" customHeight="1" thickBot="1" x14ac:dyDescent="0.25">
      <c r="A886" s="177"/>
      <c r="B886" s="178"/>
      <c r="C886" s="178"/>
      <c r="D886" s="178"/>
      <c r="E886" s="178"/>
      <c r="F886" s="178"/>
      <c r="G886" s="178"/>
      <c r="H886" s="178"/>
      <c r="I886" s="178"/>
      <c r="J886" s="178"/>
      <c r="K886" s="178"/>
      <c r="L886" s="178"/>
      <c r="O886" s="79"/>
      <c r="P886" s="177"/>
      <c r="Q886" s="178"/>
      <c r="R886" s="178"/>
      <c r="S886" s="178"/>
      <c r="T886" s="178"/>
      <c r="U886" s="178"/>
      <c r="V886" s="178"/>
      <c r="W886" s="178"/>
      <c r="X886" s="178"/>
      <c r="Y886" s="178"/>
      <c r="Z886" s="178"/>
      <c r="AA886" s="178"/>
    </row>
    <row r="887" spans="1:28" ht="18" customHeight="1" thickBot="1" x14ac:dyDescent="0.3">
      <c r="A887" s="82" t="s">
        <v>90</v>
      </c>
      <c r="B887" s="83"/>
      <c r="C887" s="83"/>
      <c r="D887" s="84" t="str">
        <f>D872</f>
        <v>S3</v>
      </c>
      <c r="E887" s="84" t="s">
        <v>91</v>
      </c>
      <c r="F887" s="83"/>
      <c r="G887" s="254"/>
      <c r="H887" s="255"/>
      <c r="I887" s="255"/>
      <c r="J887" s="255"/>
      <c r="K887" s="255"/>
      <c r="L887" s="256"/>
      <c r="M887" s="162" t="s">
        <v>138</v>
      </c>
      <c r="O887" s="86"/>
      <c r="P887" s="82" t="s">
        <v>90</v>
      </c>
      <c r="Q887" s="83"/>
      <c r="R887" s="83"/>
      <c r="S887" s="84" t="str">
        <f>S872</f>
        <v>S4</v>
      </c>
      <c r="T887" s="84" t="s">
        <v>91</v>
      </c>
      <c r="U887" s="83"/>
      <c r="V887" s="254"/>
      <c r="W887" s="254"/>
      <c r="X887" s="254"/>
      <c r="Y887" s="254"/>
      <c r="Z887" s="254"/>
      <c r="AA887" s="257"/>
      <c r="AB887" s="162" t="s">
        <v>138</v>
      </c>
    </row>
    <row r="888" spans="1:28" ht="21.75" customHeight="1" x14ac:dyDescent="0.2">
      <c r="A888" s="70" t="s">
        <v>104</v>
      </c>
      <c r="B888" s="71">
        <f>VLOOKUP($D872,'Tischplan_16er_1.-5.'!$4:$100,18)</f>
        <v>4</v>
      </c>
      <c r="C888" s="71">
        <f>VLOOKUP($D872,'Tischplan_16er_1.-5.'!$4:$100,19)</f>
        <v>3</v>
      </c>
      <c r="D888" s="95"/>
      <c r="E888" s="95"/>
      <c r="F888" s="96"/>
      <c r="G888" s="97"/>
      <c r="H888" s="98"/>
      <c r="I888" s="95"/>
      <c r="J888" s="95"/>
      <c r="K888" s="95"/>
      <c r="L888" s="97"/>
      <c r="M888" s="157"/>
      <c r="O888" s="86"/>
      <c r="P888" s="70" t="s">
        <v>104</v>
      </c>
      <c r="Q888" s="71">
        <f>VLOOKUP($S872,'Tischplan_16er_1.-5.'!$4:$100,18)</f>
        <v>3</v>
      </c>
      <c r="R888" s="71">
        <f>VLOOKUP($S872,'Tischplan_16er_1.-5.'!$4:$100,19)</f>
        <v>3</v>
      </c>
      <c r="S888" s="95"/>
      <c r="T888" s="95"/>
      <c r="U888" s="96"/>
      <c r="V888" s="97"/>
      <c r="W888" s="98"/>
      <c r="X888" s="95"/>
      <c r="Y888" s="95"/>
      <c r="Z888" s="95"/>
      <c r="AA888" s="97"/>
      <c r="AB888" s="157"/>
    </row>
    <row r="889" spans="1:28" ht="21.75" customHeight="1" x14ac:dyDescent="0.2">
      <c r="A889" s="167" t="s">
        <v>105</v>
      </c>
      <c r="B889" s="168">
        <f>VLOOKUP($D872,'Tischplan_16er_1.-5.'!$4:$100,20)</f>
        <v>1</v>
      </c>
      <c r="C889" s="168">
        <f>VLOOKUP($D872,'Tischplan_16er_1.-5.'!$4:$100,21)</f>
        <v>4</v>
      </c>
      <c r="D889" s="169"/>
      <c r="E889" s="169"/>
      <c r="F889" s="170"/>
      <c r="G889" s="171"/>
      <c r="H889" s="172"/>
      <c r="I889" s="169"/>
      <c r="J889" s="169"/>
      <c r="K889" s="169"/>
      <c r="L889" s="171"/>
      <c r="M889" s="157"/>
      <c r="O889" s="86"/>
      <c r="P889" s="167" t="s">
        <v>105</v>
      </c>
      <c r="Q889" s="168">
        <f>VLOOKUP($S872,'Tischplan_16er_1.-5.'!$4:$100,20)</f>
        <v>2</v>
      </c>
      <c r="R889" s="168">
        <f>VLOOKUP($S872,'Tischplan_16er_1.-5.'!$4:$100,21)</f>
        <v>4</v>
      </c>
      <c r="S889" s="169"/>
      <c r="T889" s="169"/>
      <c r="U889" s="170"/>
      <c r="V889" s="171"/>
      <c r="W889" s="172"/>
      <c r="X889" s="169"/>
      <c r="Y889" s="169"/>
      <c r="Z889" s="169"/>
      <c r="AA889" s="171"/>
      <c r="AB889" s="157"/>
    </row>
    <row r="890" spans="1:28" ht="21.75" customHeight="1" thickBot="1" x14ac:dyDescent="0.25">
      <c r="A890" s="72" t="s">
        <v>141</v>
      </c>
      <c r="B890" s="73">
        <f>VLOOKUP($D872,'Tischplan_16er_1.-5.'!$4:$100,22)</f>
        <v>2</v>
      </c>
      <c r="C890" s="73">
        <f>VLOOKUP($D872,'Tischplan_16er_1.-5.'!$4:$100,23)</f>
        <v>1</v>
      </c>
      <c r="D890" s="99"/>
      <c r="E890" s="99"/>
      <c r="F890" s="100"/>
      <c r="G890" s="101"/>
      <c r="H890" s="102"/>
      <c r="I890" s="99"/>
      <c r="J890" s="99"/>
      <c r="K890" s="99"/>
      <c r="L890" s="101"/>
      <c r="M890" s="157"/>
      <c r="O890" s="86"/>
      <c r="P890" s="72" t="s">
        <v>141</v>
      </c>
      <c r="Q890" s="73">
        <f>VLOOKUP($S872,'Tischplan_16er_1.-5.'!$4:$100,22)</f>
        <v>1</v>
      </c>
      <c r="R890" s="73">
        <f>VLOOKUP($S872,'Tischplan_16er_1.-5.'!$4:$100,23)</f>
        <v>1</v>
      </c>
      <c r="S890" s="99"/>
      <c r="T890" s="99"/>
      <c r="U890" s="100"/>
      <c r="V890" s="101"/>
      <c r="W890" s="102"/>
      <c r="X890" s="99"/>
      <c r="Y890" s="99"/>
      <c r="Z890" s="99"/>
      <c r="AA890" s="101"/>
      <c r="AB890" s="157"/>
    </row>
    <row r="891" spans="1:28" ht="21.75" customHeight="1" thickBot="1" x14ac:dyDescent="0.25">
      <c r="A891" s="103" t="s">
        <v>109</v>
      </c>
      <c r="B891" s="109"/>
      <c r="C891" s="109"/>
      <c r="D891" s="90"/>
      <c r="E891" s="90"/>
      <c r="F891" s="91"/>
      <c r="G891" s="92"/>
      <c r="H891" s="87"/>
      <c r="I891" s="90"/>
      <c r="J891" s="90"/>
      <c r="K891" s="90"/>
      <c r="L891" s="92"/>
      <c r="O891" s="86"/>
      <c r="P891" s="103" t="s">
        <v>109</v>
      </c>
      <c r="Q891" s="109"/>
      <c r="R891" s="109"/>
      <c r="S891" s="90"/>
      <c r="T891" s="90"/>
      <c r="U891" s="91"/>
      <c r="V891" s="92"/>
      <c r="W891" s="87"/>
      <c r="X891" s="90"/>
      <c r="Y891" s="90"/>
      <c r="Z891" s="90"/>
      <c r="AA891" s="92"/>
    </row>
    <row r="892" spans="1:28" ht="21.75" customHeight="1" thickBot="1" x14ac:dyDescent="0.25">
      <c r="A892" s="266" t="s">
        <v>115</v>
      </c>
      <c r="B892" s="255"/>
      <c r="C892" s="259"/>
      <c r="D892" s="90" t="s">
        <v>100</v>
      </c>
      <c r="E892" s="90"/>
      <c r="F892" s="91"/>
      <c r="G892" s="92" t="s">
        <v>100</v>
      </c>
      <c r="H892" s="87"/>
      <c r="I892" s="90"/>
      <c r="J892" s="90"/>
      <c r="K892" s="90"/>
      <c r="L892" s="92"/>
      <c r="O892" s="86"/>
      <c r="P892" s="266" t="s">
        <v>115</v>
      </c>
      <c r="Q892" s="255"/>
      <c r="R892" s="259"/>
      <c r="S892" s="90" t="s">
        <v>100</v>
      </c>
      <c r="T892" s="90"/>
      <c r="U892" s="91"/>
      <c r="V892" s="92" t="s">
        <v>100</v>
      </c>
      <c r="W892" s="87"/>
      <c r="X892" s="90"/>
      <c r="Y892" s="90"/>
      <c r="Z892" s="90"/>
      <c r="AA892" s="92"/>
    </row>
    <row r="893" spans="1:28" ht="8.25" customHeight="1" thickBot="1" x14ac:dyDescent="0.25">
      <c r="A893" s="164"/>
      <c r="B893" s="173"/>
      <c r="C893" s="173"/>
      <c r="D893" s="83"/>
      <c r="E893" s="83"/>
      <c r="F893" s="83"/>
      <c r="G893" s="83"/>
      <c r="H893" s="83"/>
      <c r="I893" s="83"/>
      <c r="J893" s="83"/>
      <c r="K893" s="83"/>
      <c r="L893" s="83"/>
      <c r="P893" s="164"/>
      <c r="Q893" s="174"/>
      <c r="R893" s="174"/>
      <c r="S893" s="175"/>
      <c r="T893" s="175"/>
      <c r="U893" s="175"/>
      <c r="V893" s="175"/>
      <c r="W893" s="175"/>
      <c r="X893" s="175"/>
      <c r="Y893" s="175"/>
      <c r="Z893" s="175"/>
      <c r="AA893" s="175"/>
    </row>
    <row r="894" spans="1:28" ht="18" customHeight="1" thickBot="1" x14ac:dyDescent="0.3">
      <c r="A894" s="82" t="s">
        <v>90</v>
      </c>
      <c r="B894" s="83"/>
      <c r="C894" s="83"/>
      <c r="D894" s="84" t="str">
        <f>D872</f>
        <v>S3</v>
      </c>
      <c r="E894" s="84" t="s">
        <v>91</v>
      </c>
      <c r="F894" s="83"/>
      <c r="G894" s="254"/>
      <c r="H894" s="255"/>
      <c r="I894" s="255"/>
      <c r="J894" s="255"/>
      <c r="K894" s="255"/>
      <c r="L894" s="256"/>
      <c r="M894" s="162" t="s">
        <v>138</v>
      </c>
      <c r="N894" s="166"/>
      <c r="O894" s="86"/>
      <c r="P894" s="82" t="s">
        <v>90</v>
      </c>
      <c r="Q894" s="83"/>
      <c r="R894" s="83"/>
      <c r="S894" s="84" t="str">
        <f>S872</f>
        <v>S4</v>
      </c>
      <c r="T894" s="84" t="s">
        <v>91</v>
      </c>
      <c r="U894" s="83"/>
      <c r="V894" s="254"/>
      <c r="W894" s="254"/>
      <c r="X894" s="254"/>
      <c r="Y894" s="254"/>
      <c r="Z894" s="254"/>
      <c r="AA894" s="257"/>
      <c r="AB894" s="162" t="s">
        <v>138</v>
      </c>
    </row>
    <row r="895" spans="1:28" ht="21.75" customHeight="1" x14ac:dyDescent="0.2">
      <c r="A895" s="70" t="s">
        <v>110</v>
      </c>
      <c r="B895" s="71">
        <f>VLOOKUP($D872,'Tischplan_16er_1.-5.'!$4:$100,26)</f>
        <v>11</v>
      </c>
      <c r="C895" s="71">
        <f>VLOOKUP($D872,'Tischplan_16er_1.-5.'!$4:$100,27)</f>
        <v>1</v>
      </c>
      <c r="D895" s="95"/>
      <c r="E895" s="95"/>
      <c r="F895" s="96"/>
      <c r="G895" s="97"/>
      <c r="H895" s="98"/>
      <c r="I895" s="95"/>
      <c r="J895" s="95"/>
      <c r="K895" s="95"/>
      <c r="L895" s="97"/>
      <c r="M895" s="157"/>
      <c r="O895" s="86"/>
      <c r="P895" s="70" t="s">
        <v>110</v>
      </c>
      <c r="Q895" s="71">
        <f>VLOOKUP($S872,'Tischplan_16er_1.-5.'!$4:$100,26)</f>
        <v>12</v>
      </c>
      <c r="R895" s="71">
        <f>VLOOKUP($S872,'Tischplan_16er_1.-5.'!$4:$100,27)</f>
        <v>1</v>
      </c>
      <c r="S895" s="95"/>
      <c r="T895" s="95"/>
      <c r="U895" s="96"/>
      <c r="V895" s="97"/>
      <c r="W895" s="98"/>
      <c r="X895" s="95"/>
      <c r="Y895" s="95"/>
      <c r="Z895" s="95"/>
      <c r="AA895" s="97"/>
      <c r="AB895" s="157"/>
    </row>
    <row r="896" spans="1:28" ht="21.75" customHeight="1" x14ac:dyDescent="0.2">
      <c r="A896" s="167" t="s">
        <v>111</v>
      </c>
      <c r="B896" s="168">
        <f>VLOOKUP($D872,'Tischplan_16er_1.-5.'!$4:$100,28)</f>
        <v>11</v>
      </c>
      <c r="C896" s="168">
        <f>VLOOKUP($D872,'Tischplan_16er_1.-5.'!$4:$100,29)</f>
        <v>2</v>
      </c>
      <c r="D896" s="169"/>
      <c r="E896" s="169"/>
      <c r="F896" s="170"/>
      <c r="G896" s="171"/>
      <c r="H896" s="172"/>
      <c r="I896" s="169"/>
      <c r="J896" s="169"/>
      <c r="K896" s="169"/>
      <c r="L896" s="171"/>
      <c r="M896" s="157"/>
      <c r="O896" s="86"/>
      <c r="P896" s="167" t="s">
        <v>111</v>
      </c>
      <c r="Q896" s="168">
        <f>VLOOKUP($S872,'Tischplan_16er_1.-5.'!$4:$100,28)</f>
        <v>12</v>
      </c>
      <c r="R896" s="168">
        <f>VLOOKUP($S872,'Tischplan_16er_1.-5.'!$4:$100,29)</f>
        <v>2</v>
      </c>
      <c r="S896" s="169"/>
      <c r="T896" s="169"/>
      <c r="U896" s="170"/>
      <c r="V896" s="171"/>
      <c r="W896" s="172"/>
      <c r="X896" s="169"/>
      <c r="Y896" s="169"/>
      <c r="Z896" s="169"/>
      <c r="AA896" s="171"/>
      <c r="AB896" s="157"/>
    </row>
    <row r="897" spans="1:28" ht="21.75" customHeight="1" thickBot="1" x14ac:dyDescent="0.25">
      <c r="A897" s="72" t="s">
        <v>142</v>
      </c>
      <c r="B897" s="73">
        <f>VLOOKUP($D872,'Tischplan_16er_1.-5.'!$4:$100,30)</f>
        <v>11</v>
      </c>
      <c r="C897" s="73">
        <f>VLOOKUP($D872,'Tischplan_16er_1.-5.'!$4:$100,31)</f>
        <v>3</v>
      </c>
      <c r="D897" s="99"/>
      <c r="E897" s="99"/>
      <c r="F897" s="100"/>
      <c r="G897" s="101"/>
      <c r="H897" s="102"/>
      <c r="I897" s="99"/>
      <c r="J897" s="99"/>
      <c r="K897" s="99"/>
      <c r="L897" s="101"/>
      <c r="M897" s="157"/>
      <c r="O897" s="86"/>
      <c r="P897" s="72" t="s">
        <v>142</v>
      </c>
      <c r="Q897" s="73">
        <f>VLOOKUP($S872,'Tischplan_16er_1.-5.'!$4:$100,30)</f>
        <v>12</v>
      </c>
      <c r="R897" s="73">
        <f>VLOOKUP($S872,'Tischplan_16er_1.-5.'!$4:$100,31)</f>
        <v>3</v>
      </c>
      <c r="S897" s="99"/>
      <c r="T897" s="99"/>
      <c r="U897" s="100"/>
      <c r="V897" s="101"/>
      <c r="W897" s="102"/>
      <c r="X897" s="99"/>
      <c r="Y897" s="99"/>
      <c r="Z897" s="99"/>
      <c r="AA897" s="101"/>
      <c r="AB897" s="157"/>
    </row>
    <row r="898" spans="1:28" ht="21.75" customHeight="1" thickBot="1" x14ac:dyDescent="0.25">
      <c r="A898" s="103" t="s">
        <v>116</v>
      </c>
      <c r="B898" s="109"/>
      <c r="C898" s="109"/>
      <c r="D898" s="90"/>
      <c r="E898" s="90"/>
      <c r="F898" s="91"/>
      <c r="G898" s="92"/>
      <c r="H898" s="87"/>
      <c r="I898" s="90"/>
      <c r="J898" s="90"/>
      <c r="K898" s="90"/>
      <c r="L898" s="92"/>
      <c r="O898" s="86"/>
      <c r="P898" s="103" t="s">
        <v>116</v>
      </c>
      <c r="Q898" s="109"/>
      <c r="R898" s="109"/>
      <c r="S898" s="90"/>
      <c r="T898" s="90"/>
      <c r="U898" s="91"/>
      <c r="V898" s="92"/>
      <c r="W898" s="87"/>
      <c r="X898" s="90"/>
      <c r="Y898" s="90"/>
      <c r="Z898" s="90"/>
      <c r="AA898" s="92"/>
    </row>
    <row r="899" spans="1:28" ht="21.75" customHeight="1" thickBot="1" x14ac:dyDescent="0.25">
      <c r="A899" s="266" t="s">
        <v>143</v>
      </c>
      <c r="B899" s="255"/>
      <c r="C899" s="259"/>
      <c r="D899" s="90" t="s">
        <v>100</v>
      </c>
      <c r="E899" s="90"/>
      <c r="F899" s="91"/>
      <c r="G899" s="92" t="s">
        <v>100</v>
      </c>
      <c r="H899" s="87"/>
      <c r="I899" s="90"/>
      <c r="J899" s="90"/>
      <c r="K899" s="90"/>
      <c r="L899" s="92"/>
      <c r="O899" s="86"/>
      <c r="P899" s="266" t="s">
        <v>143</v>
      </c>
      <c r="Q899" s="255"/>
      <c r="R899" s="259"/>
      <c r="S899" s="90" t="s">
        <v>100</v>
      </c>
      <c r="T899" s="90"/>
      <c r="U899" s="91"/>
      <c r="V899" s="92" t="s">
        <v>100</v>
      </c>
      <c r="W899" s="87"/>
      <c r="X899" s="90"/>
      <c r="Y899" s="90"/>
      <c r="Z899" s="90"/>
      <c r="AA899" s="92"/>
    </row>
    <row r="900" spans="1:28" ht="21" customHeight="1" x14ac:dyDescent="0.2">
      <c r="M900" s="180"/>
      <c r="N900" s="180"/>
      <c r="O900" s="69"/>
      <c r="AB900" s="180"/>
    </row>
    <row r="901" spans="1:28" ht="24" customHeight="1" thickBot="1" x14ac:dyDescent="0.25">
      <c r="A901" s="81"/>
      <c r="B901" s="267" t="str">
        <f>$B$1</f>
        <v xml:space="preserve">  3-Serien Liga</v>
      </c>
      <c r="C901" s="267"/>
      <c r="D901" s="267"/>
      <c r="E901" s="267"/>
      <c r="F901" s="267"/>
      <c r="G901" s="267"/>
      <c r="H901" s="267"/>
      <c r="I901" s="267"/>
      <c r="J901" s="268">
        <f>$J$1</f>
        <v>2023</v>
      </c>
      <c r="K901" s="268"/>
      <c r="L901" s="268"/>
      <c r="M901" s="180" t="s">
        <v>132</v>
      </c>
      <c r="N901" s="180"/>
      <c r="O901" s="69">
        <v>2</v>
      </c>
      <c r="P901" s="81"/>
      <c r="Q901" s="267" t="str">
        <f>$B$1</f>
        <v xml:space="preserve">  3-Serien Liga</v>
      </c>
      <c r="R901" s="267"/>
      <c r="S901" s="267"/>
      <c r="T901" s="267"/>
      <c r="U901" s="267"/>
      <c r="V901" s="267"/>
      <c r="W901" s="267"/>
      <c r="X901" s="267"/>
      <c r="Y901" s="268">
        <f>$J$1</f>
        <v>2023</v>
      </c>
      <c r="Z901" s="268"/>
      <c r="AA901" s="268"/>
      <c r="AB901" s="180" t="s">
        <v>132</v>
      </c>
    </row>
    <row r="902" spans="1:28" ht="18" customHeight="1" thickBot="1" x14ac:dyDescent="0.3">
      <c r="A902" s="82" t="s">
        <v>90</v>
      </c>
      <c r="B902" s="83"/>
      <c r="C902" s="83"/>
      <c r="D902" s="84" t="str">
        <f>M901&amp;O901-1</f>
        <v>T1</v>
      </c>
      <c r="E902" s="84" t="s">
        <v>91</v>
      </c>
      <c r="F902" s="83"/>
      <c r="G902" s="254"/>
      <c r="H902" s="255"/>
      <c r="I902" s="255"/>
      <c r="J902" s="255"/>
      <c r="K902" s="255"/>
      <c r="L902" s="256"/>
      <c r="M902" s="166"/>
      <c r="N902" s="166"/>
      <c r="O902" s="86"/>
      <c r="P902" s="82" t="s">
        <v>90</v>
      </c>
      <c r="Q902" s="83"/>
      <c r="R902" s="83"/>
      <c r="S902" s="84" t="str">
        <f>M901&amp;O901</f>
        <v>T2</v>
      </c>
      <c r="T902" s="84" t="s">
        <v>91</v>
      </c>
      <c r="U902" s="83"/>
      <c r="V902" s="254"/>
      <c r="W902" s="254"/>
      <c r="X902" s="254"/>
      <c r="Y902" s="254"/>
      <c r="Z902" s="254"/>
      <c r="AA902" s="257"/>
      <c r="AB902" s="166"/>
    </row>
    <row r="903" spans="1:28" ht="18" customHeight="1" thickBot="1" x14ac:dyDescent="0.25">
      <c r="A903" s="87" t="s">
        <v>92</v>
      </c>
      <c r="B903" s="88" t="s">
        <v>93</v>
      </c>
      <c r="C903" s="88" t="s">
        <v>23</v>
      </c>
      <c r="D903" s="88" t="s">
        <v>94</v>
      </c>
      <c r="E903" s="88" t="s">
        <v>95</v>
      </c>
      <c r="F903" s="88" t="s">
        <v>96</v>
      </c>
      <c r="G903" s="89" t="s">
        <v>97</v>
      </c>
      <c r="H903" s="263" t="s">
        <v>98</v>
      </c>
      <c r="I903" s="264"/>
      <c r="J903" s="264"/>
      <c r="K903" s="264"/>
      <c r="L903" s="265"/>
      <c r="M903" s="162" t="s">
        <v>138</v>
      </c>
      <c r="N903" s="166"/>
      <c r="O903" s="86"/>
      <c r="P903" s="87" t="s">
        <v>92</v>
      </c>
      <c r="Q903" s="88" t="s">
        <v>93</v>
      </c>
      <c r="R903" s="88" t="s">
        <v>23</v>
      </c>
      <c r="S903" s="88" t="s">
        <v>94</v>
      </c>
      <c r="T903" s="88" t="s">
        <v>95</v>
      </c>
      <c r="U903" s="88" t="s">
        <v>96</v>
      </c>
      <c r="V903" s="89" t="s">
        <v>97</v>
      </c>
      <c r="W903" s="263" t="s">
        <v>98</v>
      </c>
      <c r="X903" s="264"/>
      <c r="Y903" s="264"/>
      <c r="Z903" s="264"/>
      <c r="AA903" s="265"/>
      <c r="AB903" s="162" t="s">
        <v>138</v>
      </c>
    </row>
    <row r="904" spans="1:28" ht="21.75" customHeight="1" x14ac:dyDescent="0.2">
      <c r="A904" s="70" t="s">
        <v>99</v>
      </c>
      <c r="B904" s="71">
        <f>VLOOKUP($D902,'Tischplan_16er_1.-5.'!$4:$100,2)</f>
        <v>16</v>
      </c>
      <c r="C904" s="71">
        <f>VLOOKUP($D902,'Tischplan_16er_1.-5.'!$4:$100,3)</f>
        <v>2</v>
      </c>
      <c r="D904" s="95" t="s">
        <v>100</v>
      </c>
      <c r="E904" s="95"/>
      <c r="F904" s="96"/>
      <c r="G904" s="97" t="s">
        <v>100</v>
      </c>
      <c r="H904" s="98"/>
      <c r="I904" s="95"/>
      <c r="J904" s="95"/>
      <c r="K904" s="95"/>
      <c r="L904" s="97"/>
      <c r="M904" s="157"/>
      <c r="O904" s="86"/>
      <c r="P904" s="70" t="s">
        <v>99</v>
      </c>
      <c r="Q904" s="71">
        <f>VLOOKUP($S902,'Tischplan_16er_1.-5.'!$4:$100,2)</f>
        <v>15</v>
      </c>
      <c r="R904" s="71">
        <f>VLOOKUP($S902,'Tischplan_16er_1.-5.'!$4:$100,3)</f>
        <v>2</v>
      </c>
      <c r="S904" s="95"/>
      <c r="T904" s="95"/>
      <c r="U904" s="96"/>
      <c r="V904" s="97"/>
      <c r="W904" s="98"/>
      <c r="X904" s="95"/>
      <c r="Y904" s="95"/>
      <c r="Z904" s="95"/>
      <c r="AA904" s="97"/>
      <c r="AB904" s="157"/>
    </row>
    <row r="905" spans="1:28" ht="21.75" customHeight="1" x14ac:dyDescent="0.2">
      <c r="A905" s="167" t="s">
        <v>101</v>
      </c>
      <c r="B905" s="168">
        <f>VLOOKUP($D902,'Tischplan_16er_1.-5.'!$4:$100,4)</f>
        <v>14</v>
      </c>
      <c r="C905" s="168">
        <f>VLOOKUP($D902,'Tischplan_16er_1.-5.'!$4:$100,5)</f>
        <v>1</v>
      </c>
      <c r="D905" s="169"/>
      <c r="E905" s="169"/>
      <c r="F905" s="170"/>
      <c r="G905" s="171"/>
      <c r="H905" s="172"/>
      <c r="I905" s="169"/>
      <c r="J905" s="169"/>
      <c r="K905" s="169"/>
      <c r="L905" s="171"/>
      <c r="M905" s="157"/>
      <c r="O905" s="86" t="s">
        <v>100</v>
      </c>
      <c r="P905" s="167" t="s">
        <v>101</v>
      </c>
      <c r="Q905" s="168">
        <f>VLOOKUP($S902,'Tischplan_16er_1.-5.'!$4:$100,4)</f>
        <v>13</v>
      </c>
      <c r="R905" s="168">
        <f>VLOOKUP($S902,'Tischplan_16er_1.-5.'!$4:$100,5)</f>
        <v>1</v>
      </c>
      <c r="S905" s="169"/>
      <c r="T905" s="169"/>
      <c r="U905" s="170"/>
      <c r="V905" s="171"/>
      <c r="W905" s="172"/>
      <c r="X905" s="169"/>
      <c r="Y905" s="169"/>
      <c r="Z905" s="169"/>
      <c r="AA905" s="171"/>
      <c r="AB905" s="157"/>
    </row>
    <row r="906" spans="1:28" ht="21.75" customHeight="1" thickBot="1" x14ac:dyDescent="0.25">
      <c r="A906" s="72" t="s">
        <v>139</v>
      </c>
      <c r="B906" s="73">
        <f>VLOOKUP($D902,'Tischplan_16er_1.-5.'!$4:$100,6)</f>
        <v>15</v>
      </c>
      <c r="C906" s="73">
        <f>VLOOKUP($D902,'Tischplan_16er_1.-5.'!$4:$100,7)</f>
        <v>4</v>
      </c>
      <c r="D906" s="99"/>
      <c r="E906" s="99"/>
      <c r="F906" s="100"/>
      <c r="G906" s="101"/>
      <c r="H906" s="102"/>
      <c r="I906" s="99"/>
      <c r="J906" s="99"/>
      <c r="K906" s="99"/>
      <c r="L906" s="101"/>
      <c r="M906" s="157"/>
      <c r="O906" s="86"/>
      <c r="P906" s="72" t="s">
        <v>139</v>
      </c>
      <c r="Q906" s="73">
        <f>VLOOKUP($S902,'Tischplan_16er_1.-5.'!$4:$100,6)</f>
        <v>16</v>
      </c>
      <c r="R906" s="73">
        <f>VLOOKUP($S902,'Tischplan_16er_1.-5.'!$4:$100,7)</f>
        <v>4</v>
      </c>
      <c r="S906" s="99"/>
      <c r="T906" s="99"/>
      <c r="U906" s="100"/>
      <c r="V906" s="101"/>
      <c r="W906" s="102"/>
      <c r="X906" s="99"/>
      <c r="Y906" s="99"/>
      <c r="Z906" s="99"/>
      <c r="AA906" s="101"/>
      <c r="AB906" s="157"/>
    </row>
    <row r="907" spans="1:28" ht="21.75" customHeight="1" thickBot="1" x14ac:dyDescent="0.25">
      <c r="A907" s="103" t="s">
        <v>106</v>
      </c>
      <c r="B907" s="109"/>
      <c r="C907" s="109"/>
      <c r="D907" s="90"/>
      <c r="E907" s="90"/>
      <c r="F907" s="91"/>
      <c r="G907" s="92" t="s">
        <v>100</v>
      </c>
      <c r="H907" s="87"/>
      <c r="I907" s="90"/>
      <c r="J907" s="90"/>
      <c r="K907" s="90"/>
      <c r="L907" s="92"/>
      <c r="O907" s="86"/>
      <c r="P907" s="103" t="s">
        <v>106</v>
      </c>
      <c r="Q907" s="109"/>
      <c r="R907" s="109"/>
      <c r="S907" s="90"/>
      <c r="T907" s="90"/>
      <c r="U907" s="91"/>
      <c r="V907" s="92"/>
      <c r="W907" s="87"/>
      <c r="X907" s="90"/>
      <c r="Y907" s="90"/>
      <c r="Z907" s="90"/>
      <c r="AA907" s="92"/>
    </row>
    <row r="908" spans="1:28" ht="8.25" customHeight="1" thickBot="1" x14ac:dyDescent="0.25">
      <c r="A908" s="164"/>
      <c r="B908" s="173"/>
      <c r="C908" s="173"/>
      <c r="D908" s="83"/>
      <c r="E908" s="83"/>
      <c r="F908" s="83"/>
      <c r="G908" s="83"/>
      <c r="H908" s="83"/>
      <c r="I908" s="83"/>
      <c r="J908" s="83"/>
      <c r="K908" s="83"/>
      <c r="L908" s="83"/>
      <c r="P908" s="164"/>
      <c r="Q908" s="174"/>
      <c r="R908" s="174"/>
      <c r="S908" s="175"/>
      <c r="T908" s="175"/>
      <c r="U908" s="175"/>
      <c r="V908" s="175"/>
      <c r="W908" s="175"/>
      <c r="X908" s="175"/>
      <c r="Y908" s="175"/>
      <c r="Z908" s="175"/>
      <c r="AA908" s="175"/>
    </row>
    <row r="909" spans="1:28" ht="18" customHeight="1" thickBot="1" x14ac:dyDescent="0.3">
      <c r="A909" s="82" t="s">
        <v>90</v>
      </c>
      <c r="B909" s="83"/>
      <c r="C909" s="83"/>
      <c r="D909" s="84" t="str">
        <f>D902</f>
        <v>T1</v>
      </c>
      <c r="E909" s="84" t="s">
        <v>91</v>
      </c>
      <c r="F909" s="83"/>
      <c r="G909" s="254"/>
      <c r="H909" s="255"/>
      <c r="I909" s="255"/>
      <c r="J909" s="255"/>
      <c r="K909" s="255"/>
      <c r="L909" s="256"/>
      <c r="M909" s="162" t="s">
        <v>138</v>
      </c>
      <c r="O909" s="86"/>
      <c r="P909" s="82" t="s">
        <v>90</v>
      </c>
      <c r="Q909" s="83"/>
      <c r="R909" s="83"/>
      <c r="S909" s="84" t="str">
        <f>S902</f>
        <v>T2</v>
      </c>
      <c r="T909" s="84" t="s">
        <v>91</v>
      </c>
      <c r="U909" s="83"/>
      <c r="V909" s="254"/>
      <c r="W909" s="254"/>
      <c r="X909" s="254"/>
      <c r="Y909" s="254"/>
      <c r="Z909" s="254"/>
      <c r="AA909" s="257"/>
      <c r="AB909" s="162" t="s">
        <v>138</v>
      </c>
    </row>
    <row r="910" spans="1:28" ht="21.75" customHeight="1" x14ac:dyDescent="0.2">
      <c r="A910" s="70" t="s">
        <v>102</v>
      </c>
      <c r="B910" s="71">
        <f>VLOOKUP($D902,'Tischplan_16er_1.-5.'!$4:$100,10)</f>
        <v>7</v>
      </c>
      <c r="C910" s="71">
        <f>VLOOKUP($D902,'Tischplan_16er_1.-5.'!$4:$100,11)</f>
        <v>4</v>
      </c>
      <c r="D910" s="95"/>
      <c r="E910" s="95"/>
      <c r="F910" s="96"/>
      <c r="G910" s="97" t="s">
        <v>100</v>
      </c>
      <c r="H910" s="98"/>
      <c r="I910" s="95"/>
      <c r="J910" s="95"/>
      <c r="K910" s="95"/>
      <c r="L910" s="97"/>
      <c r="M910" s="157"/>
      <c r="N910" s="176"/>
      <c r="O910" s="94"/>
      <c r="P910" s="70" t="s">
        <v>102</v>
      </c>
      <c r="Q910" s="71">
        <f>VLOOKUP($S902,'Tischplan_16er_1.-5.'!$4:$100,10)</f>
        <v>8</v>
      </c>
      <c r="R910" s="71">
        <f>VLOOKUP($S902,'Tischplan_16er_1.-5.'!$4:$100,11)</f>
        <v>4</v>
      </c>
      <c r="S910" s="95"/>
      <c r="T910" s="95"/>
      <c r="U910" s="96"/>
      <c r="V910" s="97"/>
      <c r="W910" s="98"/>
      <c r="X910" s="95"/>
      <c r="Y910" s="95"/>
      <c r="Z910" s="95"/>
      <c r="AA910" s="97"/>
      <c r="AB910" s="157"/>
    </row>
    <row r="911" spans="1:28" ht="21.75" customHeight="1" x14ac:dyDescent="0.2">
      <c r="A911" s="167" t="s">
        <v>103</v>
      </c>
      <c r="B911" s="168">
        <f>VLOOKUP($D902,'Tischplan_16er_1.-5.'!$4:$100,12)</f>
        <v>8</v>
      </c>
      <c r="C911" s="168">
        <f>VLOOKUP($D902,'Tischplan_16er_1.-5.'!$4:$100,13)</f>
        <v>3</v>
      </c>
      <c r="D911" s="169"/>
      <c r="E911" s="169"/>
      <c r="F911" s="170"/>
      <c r="G911" s="171"/>
      <c r="H911" s="172"/>
      <c r="I911" s="169"/>
      <c r="J911" s="169"/>
      <c r="K911" s="169"/>
      <c r="L911" s="171"/>
      <c r="M911" s="157"/>
      <c r="N911" s="176"/>
      <c r="O911" s="94"/>
      <c r="P911" s="167" t="s">
        <v>103</v>
      </c>
      <c r="Q911" s="168">
        <f>VLOOKUP($S902,'Tischplan_16er_1.-5.'!$4:$100,12)</f>
        <v>7</v>
      </c>
      <c r="R911" s="168">
        <f>VLOOKUP($S902,'Tischplan_16er_1.-5.'!$4:$100,13)</f>
        <v>3</v>
      </c>
      <c r="S911" s="169"/>
      <c r="T911" s="169"/>
      <c r="U911" s="170"/>
      <c r="V911" s="171"/>
      <c r="W911" s="172"/>
      <c r="X911" s="169"/>
      <c r="Y911" s="169"/>
      <c r="Z911" s="169"/>
      <c r="AA911" s="171"/>
      <c r="AB911" s="157"/>
    </row>
    <row r="912" spans="1:28" ht="21.75" customHeight="1" thickBot="1" x14ac:dyDescent="0.25">
      <c r="A912" s="72" t="s">
        <v>140</v>
      </c>
      <c r="B912" s="73">
        <f>VLOOKUP($D902,'Tischplan_16er_1.-5.'!$4:$100,14)</f>
        <v>6</v>
      </c>
      <c r="C912" s="73">
        <f>VLOOKUP($D902,'Tischplan_16er_1.-5.'!$4:$100,15)</f>
        <v>2</v>
      </c>
      <c r="D912" s="99"/>
      <c r="E912" s="99"/>
      <c r="F912" s="100"/>
      <c r="G912" s="101"/>
      <c r="H912" s="102"/>
      <c r="I912" s="99"/>
      <c r="J912" s="99"/>
      <c r="K912" s="99"/>
      <c r="L912" s="101"/>
      <c r="M912" s="157"/>
      <c r="N912" s="176"/>
      <c r="O912" s="94"/>
      <c r="P912" s="72" t="s">
        <v>140</v>
      </c>
      <c r="Q912" s="73">
        <f>VLOOKUP($S902,'Tischplan_16er_1.-5.'!$4:$100,14)</f>
        <v>5</v>
      </c>
      <c r="R912" s="73">
        <f>VLOOKUP($S902,'Tischplan_16er_1.-5.'!$4:$100,15)</f>
        <v>2</v>
      </c>
      <c r="S912" s="99"/>
      <c r="T912" s="99"/>
      <c r="U912" s="100"/>
      <c r="V912" s="101"/>
      <c r="W912" s="102"/>
      <c r="X912" s="99"/>
      <c r="Y912" s="99"/>
      <c r="Z912" s="99"/>
      <c r="AA912" s="101"/>
      <c r="AB912" s="157"/>
    </row>
    <row r="913" spans="1:28" ht="21.75" customHeight="1" thickBot="1" x14ac:dyDescent="0.25">
      <c r="A913" s="103" t="s">
        <v>107</v>
      </c>
      <c r="B913" s="109"/>
      <c r="C913" s="109"/>
      <c r="D913" s="90"/>
      <c r="E913" s="90"/>
      <c r="F913" s="91"/>
      <c r="G913" s="92"/>
      <c r="H913" s="87"/>
      <c r="I913" s="90"/>
      <c r="J913" s="90"/>
      <c r="K913" s="90"/>
      <c r="L913" s="92"/>
      <c r="O913" s="86"/>
      <c r="P913" s="103" t="s">
        <v>107</v>
      </c>
      <c r="Q913" s="109"/>
      <c r="R913" s="109"/>
      <c r="S913" s="90"/>
      <c r="T913" s="90"/>
      <c r="U913" s="91"/>
      <c r="V913" s="92"/>
      <c r="W913" s="87"/>
      <c r="X913" s="90"/>
      <c r="Y913" s="90"/>
      <c r="Z913" s="90"/>
      <c r="AA913" s="92"/>
    </row>
    <row r="914" spans="1:28" ht="21.75" customHeight="1" thickBot="1" x14ac:dyDescent="0.25">
      <c r="A914" s="266" t="s">
        <v>108</v>
      </c>
      <c r="B914" s="255"/>
      <c r="C914" s="259"/>
      <c r="D914" s="90" t="s">
        <v>100</v>
      </c>
      <c r="E914" s="90"/>
      <c r="F914" s="91"/>
      <c r="G914" s="92" t="s">
        <v>100</v>
      </c>
      <c r="H914" s="87"/>
      <c r="I914" s="90"/>
      <c r="J914" s="90"/>
      <c r="K914" s="90"/>
      <c r="L914" s="92"/>
      <c r="O914" s="86"/>
      <c r="P914" s="266" t="s">
        <v>108</v>
      </c>
      <c r="Q914" s="255"/>
      <c r="R914" s="259"/>
      <c r="S914" s="90" t="s">
        <v>100</v>
      </c>
      <c r="T914" s="90"/>
      <c r="U914" s="91"/>
      <c r="V914" s="92" t="s">
        <v>100</v>
      </c>
      <c r="W914" s="87"/>
      <c r="X914" s="90"/>
      <c r="Y914" s="90"/>
      <c r="Z914" s="90"/>
      <c r="AA914" s="92"/>
    </row>
    <row r="915" spans="1:28" ht="8.25" customHeight="1" x14ac:dyDescent="0.2">
      <c r="A915" s="74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O915" s="76"/>
      <c r="P915" s="74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</row>
    <row r="916" spans="1:28" ht="8.25" customHeight="1" thickBot="1" x14ac:dyDescent="0.25">
      <c r="A916" s="177"/>
      <c r="B916" s="178"/>
      <c r="C916" s="178"/>
      <c r="D916" s="178"/>
      <c r="E916" s="178"/>
      <c r="F916" s="178"/>
      <c r="G916" s="178"/>
      <c r="H916" s="178"/>
      <c r="I916" s="178"/>
      <c r="J916" s="178"/>
      <c r="K916" s="178"/>
      <c r="L916" s="178"/>
      <c r="O916" s="79"/>
      <c r="P916" s="177"/>
      <c r="Q916" s="178"/>
      <c r="R916" s="178"/>
      <c r="S916" s="178"/>
      <c r="T916" s="178"/>
      <c r="U916" s="178"/>
      <c r="V916" s="178"/>
      <c r="W916" s="178"/>
      <c r="X916" s="178"/>
      <c r="Y916" s="178"/>
      <c r="Z916" s="178"/>
      <c r="AA916" s="178"/>
    </row>
    <row r="917" spans="1:28" ht="18" customHeight="1" thickBot="1" x14ac:dyDescent="0.3">
      <c r="A917" s="82" t="s">
        <v>90</v>
      </c>
      <c r="B917" s="83"/>
      <c r="C917" s="83"/>
      <c r="D917" s="84" t="str">
        <f>D902</f>
        <v>T1</v>
      </c>
      <c r="E917" s="84" t="s">
        <v>91</v>
      </c>
      <c r="F917" s="83"/>
      <c r="G917" s="254"/>
      <c r="H917" s="255"/>
      <c r="I917" s="255"/>
      <c r="J917" s="255"/>
      <c r="K917" s="255"/>
      <c r="L917" s="256"/>
      <c r="M917" s="162" t="s">
        <v>138</v>
      </c>
      <c r="O917" s="86"/>
      <c r="P917" s="82" t="s">
        <v>90</v>
      </c>
      <c r="Q917" s="83"/>
      <c r="R917" s="83"/>
      <c r="S917" s="84" t="str">
        <f>S902</f>
        <v>T2</v>
      </c>
      <c r="T917" s="84" t="s">
        <v>91</v>
      </c>
      <c r="U917" s="83"/>
      <c r="V917" s="254"/>
      <c r="W917" s="254"/>
      <c r="X917" s="254"/>
      <c r="Y917" s="254"/>
      <c r="Z917" s="254"/>
      <c r="AA917" s="257"/>
      <c r="AB917" s="162" t="s">
        <v>138</v>
      </c>
    </row>
    <row r="918" spans="1:28" ht="21.75" customHeight="1" x14ac:dyDescent="0.2">
      <c r="A918" s="70" t="s">
        <v>104</v>
      </c>
      <c r="B918" s="71">
        <f>VLOOKUP($D902,'Tischplan_16er_1.-5.'!$4:$100,18)</f>
        <v>6</v>
      </c>
      <c r="C918" s="71">
        <f>VLOOKUP($D902,'Tischplan_16er_1.-5.'!$4:$100,19)</f>
        <v>3</v>
      </c>
      <c r="D918" s="95"/>
      <c r="E918" s="95"/>
      <c r="F918" s="96"/>
      <c r="G918" s="97"/>
      <c r="H918" s="98"/>
      <c r="I918" s="95"/>
      <c r="J918" s="95"/>
      <c r="K918" s="95"/>
      <c r="L918" s="97"/>
      <c r="M918" s="157"/>
      <c r="O918" s="86"/>
      <c r="P918" s="70" t="s">
        <v>104</v>
      </c>
      <c r="Q918" s="71">
        <f>VLOOKUP($S902,'Tischplan_16er_1.-5.'!$4:$100,18)</f>
        <v>5</v>
      </c>
      <c r="R918" s="71">
        <f>VLOOKUP($S902,'Tischplan_16er_1.-5.'!$4:$100,19)</f>
        <v>3</v>
      </c>
      <c r="S918" s="95"/>
      <c r="T918" s="95"/>
      <c r="U918" s="96"/>
      <c r="V918" s="97"/>
      <c r="W918" s="98"/>
      <c r="X918" s="95"/>
      <c r="Y918" s="95"/>
      <c r="Z918" s="95"/>
      <c r="AA918" s="97"/>
      <c r="AB918" s="157"/>
    </row>
    <row r="919" spans="1:28" ht="21.75" customHeight="1" x14ac:dyDescent="0.2">
      <c r="A919" s="167" t="s">
        <v>105</v>
      </c>
      <c r="B919" s="168">
        <f>VLOOKUP($D902,'Tischplan_16er_1.-5.'!$4:$100,20)</f>
        <v>7</v>
      </c>
      <c r="C919" s="168">
        <f>VLOOKUP($D902,'Tischplan_16er_1.-5.'!$4:$100,21)</f>
        <v>4</v>
      </c>
      <c r="D919" s="169"/>
      <c r="E919" s="169"/>
      <c r="F919" s="170"/>
      <c r="G919" s="171"/>
      <c r="H919" s="172"/>
      <c r="I919" s="169"/>
      <c r="J919" s="169"/>
      <c r="K919" s="169"/>
      <c r="L919" s="171"/>
      <c r="M919" s="157"/>
      <c r="O919" s="86"/>
      <c r="P919" s="167" t="s">
        <v>105</v>
      </c>
      <c r="Q919" s="168">
        <f>VLOOKUP($S902,'Tischplan_16er_1.-5.'!$4:$100,20)</f>
        <v>8</v>
      </c>
      <c r="R919" s="168">
        <f>VLOOKUP($S902,'Tischplan_16er_1.-5.'!$4:$100,21)</f>
        <v>4</v>
      </c>
      <c r="S919" s="169"/>
      <c r="T919" s="169"/>
      <c r="U919" s="170"/>
      <c r="V919" s="171"/>
      <c r="W919" s="172"/>
      <c r="X919" s="169"/>
      <c r="Y919" s="169"/>
      <c r="Z919" s="169"/>
      <c r="AA919" s="171"/>
      <c r="AB919" s="157"/>
    </row>
    <row r="920" spans="1:28" ht="21.75" customHeight="1" thickBot="1" x14ac:dyDescent="0.25">
      <c r="A920" s="72" t="s">
        <v>141</v>
      </c>
      <c r="B920" s="73">
        <f>VLOOKUP($D902,'Tischplan_16er_1.-5.'!$4:$100,22)</f>
        <v>8</v>
      </c>
      <c r="C920" s="73">
        <f>VLOOKUP($D902,'Tischplan_16er_1.-5.'!$4:$100,23)</f>
        <v>1</v>
      </c>
      <c r="D920" s="99"/>
      <c r="E920" s="99"/>
      <c r="F920" s="100"/>
      <c r="G920" s="101"/>
      <c r="H920" s="102"/>
      <c r="I920" s="99"/>
      <c r="J920" s="99"/>
      <c r="K920" s="99"/>
      <c r="L920" s="101"/>
      <c r="M920" s="157"/>
      <c r="O920" s="86"/>
      <c r="P920" s="72" t="s">
        <v>141</v>
      </c>
      <c r="Q920" s="73">
        <f>VLOOKUP($S902,'Tischplan_16er_1.-5.'!$4:$100,22)</f>
        <v>7</v>
      </c>
      <c r="R920" s="73">
        <f>VLOOKUP($S902,'Tischplan_16er_1.-5.'!$4:$100,23)</f>
        <v>1</v>
      </c>
      <c r="S920" s="99"/>
      <c r="T920" s="99"/>
      <c r="U920" s="100"/>
      <c r="V920" s="101"/>
      <c r="W920" s="102"/>
      <c r="X920" s="99"/>
      <c r="Y920" s="99"/>
      <c r="Z920" s="99"/>
      <c r="AA920" s="101"/>
      <c r="AB920" s="157"/>
    </row>
    <row r="921" spans="1:28" ht="21.75" customHeight="1" thickBot="1" x14ac:dyDescent="0.25">
      <c r="A921" s="103" t="s">
        <v>109</v>
      </c>
      <c r="B921" s="109"/>
      <c r="C921" s="109"/>
      <c r="D921" s="90"/>
      <c r="E921" s="90"/>
      <c r="F921" s="91"/>
      <c r="G921" s="92"/>
      <c r="H921" s="87"/>
      <c r="I921" s="90"/>
      <c r="J921" s="90"/>
      <c r="K921" s="90"/>
      <c r="L921" s="92"/>
      <c r="O921" s="86"/>
      <c r="P921" s="103" t="s">
        <v>109</v>
      </c>
      <c r="Q921" s="109"/>
      <c r="R921" s="109"/>
      <c r="S921" s="90"/>
      <c r="T921" s="90"/>
      <c r="U921" s="91"/>
      <c r="V921" s="92"/>
      <c r="W921" s="87"/>
      <c r="X921" s="90"/>
      <c r="Y921" s="90"/>
      <c r="Z921" s="90"/>
      <c r="AA921" s="92"/>
    </row>
    <row r="922" spans="1:28" ht="21.75" customHeight="1" thickBot="1" x14ac:dyDescent="0.25">
      <c r="A922" s="266" t="s">
        <v>115</v>
      </c>
      <c r="B922" s="255"/>
      <c r="C922" s="259"/>
      <c r="D922" s="90" t="s">
        <v>100</v>
      </c>
      <c r="E922" s="90"/>
      <c r="F922" s="91"/>
      <c r="G922" s="92" t="s">
        <v>100</v>
      </c>
      <c r="H922" s="87"/>
      <c r="I922" s="90"/>
      <c r="J922" s="90"/>
      <c r="K922" s="90"/>
      <c r="L922" s="92"/>
      <c r="O922" s="86"/>
      <c r="P922" s="266" t="s">
        <v>115</v>
      </c>
      <c r="Q922" s="255"/>
      <c r="R922" s="259"/>
      <c r="S922" s="90" t="s">
        <v>100</v>
      </c>
      <c r="T922" s="90"/>
      <c r="U922" s="91"/>
      <c r="V922" s="92" t="s">
        <v>100</v>
      </c>
      <c r="W922" s="87"/>
      <c r="X922" s="90"/>
      <c r="Y922" s="90"/>
      <c r="Z922" s="90"/>
      <c r="AA922" s="92"/>
    </row>
    <row r="923" spans="1:28" ht="8.25" customHeight="1" thickBot="1" x14ac:dyDescent="0.25">
      <c r="A923" s="164"/>
      <c r="B923" s="173"/>
      <c r="C923" s="173"/>
      <c r="D923" s="83"/>
      <c r="E923" s="83"/>
      <c r="F923" s="83"/>
      <c r="G923" s="83"/>
      <c r="H923" s="83"/>
      <c r="I923" s="83"/>
      <c r="J923" s="83"/>
      <c r="K923" s="83"/>
      <c r="L923" s="83"/>
      <c r="P923" s="164"/>
      <c r="Q923" s="174"/>
      <c r="R923" s="174"/>
      <c r="S923" s="175"/>
      <c r="T923" s="175"/>
      <c r="U923" s="175"/>
      <c r="V923" s="175"/>
      <c r="W923" s="175"/>
      <c r="X923" s="175"/>
      <c r="Y923" s="175"/>
      <c r="Z923" s="175"/>
      <c r="AA923" s="175"/>
    </row>
    <row r="924" spans="1:28" ht="18" customHeight="1" thickBot="1" x14ac:dyDescent="0.3">
      <c r="A924" s="82" t="s">
        <v>90</v>
      </c>
      <c r="B924" s="83"/>
      <c r="C924" s="83"/>
      <c r="D924" s="84" t="str">
        <f>D902</f>
        <v>T1</v>
      </c>
      <c r="E924" s="84" t="s">
        <v>91</v>
      </c>
      <c r="F924" s="83"/>
      <c r="G924" s="254"/>
      <c r="H924" s="255"/>
      <c r="I924" s="255"/>
      <c r="J924" s="255"/>
      <c r="K924" s="255"/>
      <c r="L924" s="256"/>
      <c r="M924" s="162" t="s">
        <v>138</v>
      </c>
      <c r="N924" s="166"/>
      <c r="O924" s="86"/>
      <c r="P924" s="82" t="s">
        <v>90</v>
      </c>
      <c r="Q924" s="83"/>
      <c r="R924" s="83"/>
      <c r="S924" s="84" t="str">
        <f>S902</f>
        <v>T2</v>
      </c>
      <c r="T924" s="84" t="s">
        <v>91</v>
      </c>
      <c r="U924" s="83"/>
      <c r="V924" s="254"/>
      <c r="W924" s="254"/>
      <c r="X924" s="254"/>
      <c r="Y924" s="254"/>
      <c r="Z924" s="254"/>
      <c r="AA924" s="257"/>
      <c r="AB924" s="162" t="s">
        <v>138</v>
      </c>
    </row>
    <row r="925" spans="1:28" ht="21.75" customHeight="1" x14ac:dyDescent="0.2">
      <c r="A925" s="70" t="s">
        <v>110</v>
      </c>
      <c r="B925" s="71">
        <f>VLOOKUP($D902,'Tischplan_16er_1.-5.'!$4:$100,26)</f>
        <v>13</v>
      </c>
      <c r="C925" s="71">
        <f>VLOOKUP($D902,'Tischplan_16er_1.-5.'!$4:$100,27)</f>
        <v>1</v>
      </c>
      <c r="D925" s="95"/>
      <c r="E925" s="95"/>
      <c r="F925" s="96"/>
      <c r="G925" s="97"/>
      <c r="H925" s="98"/>
      <c r="I925" s="95"/>
      <c r="J925" s="95"/>
      <c r="K925" s="95"/>
      <c r="L925" s="97"/>
      <c r="M925" s="157"/>
      <c r="O925" s="86"/>
      <c r="P925" s="70" t="s">
        <v>110</v>
      </c>
      <c r="Q925" s="71">
        <f>VLOOKUP($S902,'Tischplan_16er_1.-5.'!$4:$100,26)</f>
        <v>14</v>
      </c>
      <c r="R925" s="71">
        <f>VLOOKUP($S902,'Tischplan_16er_1.-5.'!$4:$100,27)</f>
        <v>1</v>
      </c>
      <c r="S925" s="95"/>
      <c r="T925" s="95"/>
      <c r="U925" s="96"/>
      <c r="V925" s="97"/>
      <c r="W925" s="98"/>
      <c r="X925" s="95"/>
      <c r="Y925" s="95"/>
      <c r="Z925" s="95"/>
      <c r="AA925" s="97"/>
      <c r="AB925" s="157"/>
    </row>
    <row r="926" spans="1:28" ht="21.75" customHeight="1" x14ac:dyDescent="0.2">
      <c r="A926" s="167" t="s">
        <v>111</v>
      </c>
      <c r="B926" s="168">
        <f>VLOOKUP($D902,'Tischplan_16er_1.-5.'!$4:$100,28)</f>
        <v>13</v>
      </c>
      <c r="C926" s="168">
        <f>VLOOKUP($D902,'Tischplan_16er_1.-5.'!$4:$100,29)</f>
        <v>2</v>
      </c>
      <c r="D926" s="169"/>
      <c r="E926" s="169"/>
      <c r="F926" s="170"/>
      <c r="G926" s="171"/>
      <c r="H926" s="172"/>
      <c r="I926" s="169"/>
      <c r="J926" s="169"/>
      <c r="K926" s="169"/>
      <c r="L926" s="171"/>
      <c r="M926" s="157"/>
      <c r="O926" s="86"/>
      <c r="P926" s="167" t="s">
        <v>111</v>
      </c>
      <c r="Q926" s="168">
        <f>VLOOKUP($S902,'Tischplan_16er_1.-5.'!$4:$100,28)</f>
        <v>14</v>
      </c>
      <c r="R926" s="168">
        <f>VLOOKUP($S902,'Tischplan_16er_1.-5.'!$4:$100,29)</f>
        <v>2</v>
      </c>
      <c r="S926" s="169"/>
      <c r="T926" s="169"/>
      <c r="U926" s="170"/>
      <c r="V926" s="171"/>
      <c r="W926" s="172"/>
      <c r="X926" s="169"/>
      <c r="Y926" s="169"/>
      <c r="Z926" s="169"/>
      <c r="AA926" s="171"/>
      <c r="AB926" s="157"/>
    </row>
    <row r="927" spans="1:28" ht="21.75" customHeight="1" thickBot="1" x14ac:dyDescent="0.25">
      <c r="A927" s="72" t="s">
        <v>142</v>
      </c>
      <c r="B927" s="73">
        <f>VLOOKUP($D902,'Tischplan_16er_1.-5.'!$4:$100,30)</f>
        <v>13</v>
      </c>
      <c r="C927" s="73">
        <f>VLOOKUP($D902,'Tischplan_16er_1.-5.'!$4:$100,31)</f>
        <v>3</v>
      </c>
      <c r="D927" s="99"/>
      <c r="E927" s="99"/>
      <c r="F927" s="100"/>
      <c r="G927" s="101"/>
      <c r="H927" s="102"/>
      <c r="I927" s="99"/>
      <c r="J927" s="99"/>
      <c r="K927" s="99"/>
      <c r="L927" s="101"/>
      <c r="M927" s="157"/>
      <c r="O927" s="86"/>
      <c r="P927" s="72" t="s">
        <v>142</v>
      </c>
      <c r="Q927" s="73">
        <f>VLOOKUP($S902,'Tischplan_16er_1.-5.'!$4:$100,30)</f>
        <v>14</v>
      </c>
      <c r="R927" s="73">
        <f>VLOOKUP($S902,'Tischplan_16er_1.-5.'!$4:$100,31)</f>
        <v>3</v>
      </c>
      <c r="S927" s="99"/>
      <c r="T927" s="99"/>
      <c r="U927" s="100"/>
      <c r="V927" s="101"/>
      <c r="W927" s="102"/>
      <c r="X927" s="99"/>
      <c r="Y927" s="99"/>
      <c r="Z927" s="99"/>
      <c r="AA927" s="101"/>
      <c r="AB927" s="157"/>
    </row>
    <row r="928" spans="1:28" ht="21.75" customHeight="1" thickBot="1" x14ac:dyDescent="0.25">
      <c r="A928" s="103" t="s">
        <v>116</v>
      </c>
      <c r="B928" s="109"/>
      <c r="C928" s="109"/>
      <c r="D928" s="90"/>
      <c r="E928" s="90"/>
      <c r="F928" s="91"/>
      <c r="G928" s="92"/>
      <c r="H928" s="87"/>
      <c r="I928" s="90"/>
      <c r="J928" s="90"/>
      <c r="K928" s="90"/>
      <c r="L928" s="92"/>
      <c r="O928" s="86"/>
      <c r="P928" s="103" t="s">
        <v>116</v>
      </c>
      <c r="Q928" s="109"/>
      <c r="R928" s="109"/>
      <c r="S928" s="90"/>
      <c r="T928" s="90"/>
      <c r="U928" s="91"/>
      <c r="V928" s="92"/>
      <c r="W928" s="87"/>
      <c r="X928" s="90"/>
      <c r="Y928" s="90"/>
      <c r="Z928" s="90"/>
      <c r="AA928" s="92"/>
    </row>
    <row r="929" spans="1:28" ht="21.75" customHeight="1" thickBot="1" x14ac:dyDescent="0.25">
      <c r="A929" s="266" t="s">
        <v>143</v>
      </c>
      <c r="B929" s="255"/>
      <c r="C929" s="259"/>
      <c r="D929" s="90" t="s">
        <v>100</v>
      </c>
      <c r="E929" s="90"/>
      <c r="F929" s="91"/>
      <c r="G929" s="92" t="s">
        <v>100</v>
      </c>
      <c r="H929" s="87"/>
      <c r="I929" s="90"/>
      <c r="J929" s="90"/>
      <c r="K929" s="90"/>
      <c r="L929" s="92"/>
      <c r="O929" s="86"/>
      <c r="P929" s="266" t="s">
        <v>143</v>
      </c>
      <c r="Q929" s="255"/>
      <c r="R929" s="259"/>
      <c r="S929" s="90" t="s">
        <v>100</v>
      </c>
      <c r="T929" s="90"/>
      <c r="U929" s="91"/>
      <c r="V929" s="92" t="s">
        <v>100</v>
      </c>
      <c r="W929" s="87"/>
      <c r="X929" s="90"/>
      <c r="Y929" s="90"/>
      <c r="Z929" s="90"/>
      <c r="AA929" s="92"/>
    </row>
    <row r="930" spans="1:28" ht="21" customHeight="1" x14ac:dyDescent="0.2">
      <c r="M930" s="180"/>
      <c r="N930" s="180"/>
      <c r="O930" s="69"/>
      <c r="AB930" s="180"/>
    </row>
    <row r="931" spans="1:28" ht="24" customHeight="1" thickBot="1" x14ac:dyDescent="0.25">
      <c r="A931" s="81"/>
      <c r="B931" s="267" t="str">
        <f>$B$1</f>
        <v xml:space="preserve">  3-Serien Liga</v>
      </c>
      <c r="C931" s="267"/>
      <c r="D931" s="267"/>
      <c r="E931" s="267"/>
      <c r="F931" s="267"/>
      <c r="G931" s="267"/>
      <c r="H931" s="267"/>
      <c r="I931" s="267"/>
      <c r="J931" s="268">
        <f>$J$1</f>
        <v>2023</v>
      </c>
      <c r="K931" s="268"/>
      <c r="L931" s="268"/>
      <c r="M931" s="180" t="str">
        <f>M901</f>
        <v>T</v>
      </c>
      <c r="N931" s="180"/>
      <c r="O931" s="69">
        <f>O901+2</f>
        <v>4</v>
      </c>
      <c r="P931" s="81"/>
      <c r="Q931" s="267" t="str">
        <f>$B$1</f>
        <v xml:space="preserve">  3-Serien Liga</v>
      </c>
      <c r="R931" s="267"/>
      <c r="S931" s="267"/>
      <c r="T931" s="267"/>
      <c r="U931" s="267"/>
      <c r="V931" s="267"/>
      <c r="W931" s="267"/>
      <c r="X931" s="267"/>
      <c r="Y931" s="268">
        <f>$J$1</f>
        <v>2023</v>
      </c>
      <c r="Z931" s="268"/>
      <c r="AA931" s="268"/>
      <c r="AB931" s="180" t="str">
        <f>AB901</f>
        <v>T</v>
      </c>
    </row>
    <row r="932" spans="1:28" ht="18" customHeight="1" thickBot="1" x14ac:dyDescent="0.3">
      <c r="A932" s="82" t="s">
        <v>90</v>
      </c>
      <c r="B932" s="83"/>
      <c r="C932" s="83"/>
      <c r="D932" s="84" t="str">
        <f>M931&amp;O931-1</f>
        <v>T3</v>
      </c>
      <c r="E932" s="84" t="s">
        <v>91</v>
      </c>
      <c r="F932" s="83"/>
      <c r="G932" s="254"/>
      <c r="H932" s="255"/>
      <c r="I932" s="255"/>
      <c r="J932" s="255"/>
      <c r="K932" s="255"/>
      <c r="L932" s="256"/>
      <c r="M932" s="166"/>
      <c r="N932" s="166"/>
      <c r="O932" s="86"/>
      <c r="P932" s="82" t="s">
        <v>90</v>
      </c>
      <c r="Q932" s="83"/>
      <c r="R932" s="83"/>
      <c r="S932" s="84" t="str">
        <f>M931&amp;O931</f>
        <v>T4</v>
      </c>
      <c r="T932" s="84" t="s">
        <v>91</v>
      </c>
      <c r="U932" s="83"/>
      <c r="V932" s="254"/>
      <c r="W932" s="254"/>
      <c r="X932" s="254"/>
      <c r="Y932" s="254"/>
      <c r="Z932" s="254"/>
      <c r="AA932" s="257"/>
      <c r="AB932" s="166"/>
    </row>
    <row r="933" spans="1:28" ht="18" customHeight="1" thickBot="1" x14ac:dyDescent="0.25">
      <c r="A933" s="87" t="s">
        <v>92</v>
      </c>
      <c r="B933" s="88" t="s">
        <v>93</v>
      </c>
      <c r="C933" s="88" t="s">
        <v>23</v>
      </c>
      <c r="D933" s="88" t="s">
        <v>94</v>
      </c>
      <c r="E933" s="88" t="s">
        <v>95</v>
      </c>
      <c r="F933" s="88" t="s">
        <v>96</v>
      </c>
      <c r="G933" s="89" t="s">
        <v>97</v>
      </c>
      <c r="H933" s="263" t="s">
        <v>98</v>
      </c>
      <c r="I933" s="264"/>
      <c r="J933" s="264"/>
      <c r="K933" s="264"/>
      <c r="L933" s="265"/>
      <c r="M933" s="162" t="s">
        <v>138</v>
      </c>
      <c r="N933" s="166"/>
      <c r="O933" s="86"/>
      <c r="P933" s="87" t="s">
        <v>92</v>
      </c>
      <c r="Q933" s="88" t="s">
        <v>93</v>
      </c>
      <c r="R933" s="88" t="s">
        <v>23</v>
      </c>
      <c r="S933" s="88" t="s">
        <v>94</v>
      </c>
      <c r="T933" s="88" t="s">
        <v>95</v>
      </c>
      <c r="U933" s="88" t="s">
        <v>96</v>
      </c>
      <c r="V933" s="89" t="s">
        <v>97</v>
      </c>
      <c r="W933" s="263" t="s">
        <v>98</v>
      </c>
      <c r="X933" s="264"/>
      <c r="Y933" s="264"/>
      <c r="Z933" s="264"/>
      <c r="AA933" s="265"/>
      <c r="AB933" s="162" t="s">
        <v>138</v>
      </c>
    </row>
    <row r="934" spans="1:28" ht="21.75" customHeight="1" x14ac:dyDescent="0.2">
      <c r="A934" s="70" t="s">
        <v>99</v>
      </c>
      <c r="B934" s="71">
        <f>VLOOKUP($D932,'Tischplan_16er_1.-5.'!$4:$100,2)</f>
        <v>14</v>
      </c>
      <c r="C934" s="71">
        <f>VLOOKUP($D932,'Tischplan_16er_1.-5.'!$4:$100,3)</f>
        <v>2</v>
      </c>
      <c r="D934" s="95" t="s">
        <v>100</v>
      </c>
      <c r="E934" s="95"/>
      <c r="F934" s="96"/>
      <c r="G934" s="97" t="s">
        <v>100</v>
      </c>
      <c r="H934" s="98"/>
      <c r="I934" s="95"/>
      <c r="J934" s="95"/>
      <c r="K934" s="95"/>
      <c r="L934" s="97"/>
      <c r="M934" s="157"/>
      <c r="O934" s="86"/>
      <c r="P934" s="70" t="s">
        <v>99</v>
      </c>
      <c r="Q934" s="71">
        <f>VLOOKUP($S932,'Tischplan_16er_1.-5.'!$4:$100,2)</f>
        <v>13</v>
      </c>
      <c r="R934" s="71">
        <f>VLOOKUP($S932,'Tischplan_16er_1.-5.'!$4:$100,3)</f>
        <v>2</v>
      </c>
      <c r="S934" s="95"/>
      <c r="T934" s="95"/>
      <c r="U934" s="96"/>
      <c r="V934" s="97"/>
      <c r="W934" s="98"/>
      <c r="X934" s="95"/>
      <c r="Y934" s="95"/>
      <c r="Z934" s="95"/>
      <c r="AA934" s="97"/>
      <c r="AB934" s="157"/>
    </row>
    <row r="935" spans="1:28" ht="21.75" customHeight="1" x14ac:dyDescent="0.2">
      <c r="A935" s="167" t="s">
        <v>101</v>
      </c>
      <c r="B935" s="168">
        <f>VLOOKUP($D932,'Tischplan_16er_1.-5.'!$4:$100,4)</f>
        <v>16</v>
      </c>
      <c r="C935" s="168">
        <f>VLOOKUP($D932,'Tischplan_16er_1.-5.'!$4:$100,5)</f>
        <v>1</v>
      </c>
      <c r="D935" s="169"/>
      <c r="E935" s="169"/>
      <c r="F935" s="170"/>
      <c r="G935" s="171"/>
      <c r="H935" s="172"/>
      <c r="I935" s="169"/>
      <c r="J935" s="169"/>
      <c r="K935" s="169"/>
      <c r="L935" s="171"/>
      <c r="M935" s="157"/>
      <c r="O935" s="86" t="s">
        <v>100</v>
      </c>
      <c r="P935" s="167" t="s">
        <v>101</v>
      </c>
      <c r="Q935" s="168">
        <f>VLOOKUP($S932,'Tischplan_16er_1.-5.'!$4:$100,4)</f>
        <v>15</v>
      </c>
      <c r="R935" s="168">
        <f>VLOOKUP($S932,'Tischplan_16er_1.-5.'!$4:$100,5)</f>
        <v>1</v>
      </c>
      <c r="S935" s="169"/>
      <c r="T935" s="169"/>
      <c r="U935" s="170"/>
      <c r="V935" s="171"/>
      <c r="W935" s="172"/>
      <c r="X935" s="169"/>
      <c r="Y935" s="169"/>
      <c r="Z935" s="169"/>
      <c r="AA935" s="171"/>
      <c r="AB935" s="157"/>
    </row>
    <row r="936" spans="1:28" ht="21.75" customHeight="1" thickBot="1" x14ac:dyDescent="0.25">
      <c r="A936" s="72" t="s">
        <v>139</v>
      </c>
      <c r="B936" s="73">
        <f>VLOOKUP($D932,'Tischplan_16er_1.-5.'!$4:$100,6)</f>
        <v>13</v>
      </c>
      <c r="C936" s="73">
        <f>VLOOKUP($D932,'Tischplan_16er_1.-5.'!$4:$100,7)</f>
        <v>4</v>
      </c>
      <c r="D936" s="99"/>
      <c r="E936" s="99"/>
      <c r="F936" s="100"/>
      <c r="G936" s="101"/>
      <c r="H936" s="102"/>
      <c r="I936" s="99"/>
      <c r="J936" s="99"/>
      <c r="K936" s="99"/>
      <c r="L936" s="101"/>
      <c r="M936" s="157"/>
      <c r="O936" s="86"/>
      <c r="P936" s="72" t="s">
        <v>139</v>
      </c>
      <c r="Q936" s="73">
        <f>VLOOKUP($S932,'Tischplan_16er_1.-5.'!$4:$100,6)</f>
        <v>14</v>
      </c>
      <c r="R936" s="73">
        <f>VLOOKUP($S932,'Tischplan_16er_1.-5.'!$4:$100,7)</f>
        <v>4</v>
      </c>
      <c r="S936" s="99"/>
      <c r="T936" s="99"/>
      <c r="U936" s="100"/>
      <c r="V936" s="101"/>
      <c r="W936" s="102"/>
      <c r="X936" s="99"/>
      <c r="Y936" s="99"/>
      <c r="Z936" s="99"/>
      <c r="AA936" s="101"/>
      <c r="AB936" s="157"/>
    </row>
    <row r="937" spans="1:28" ht="21.75" customHeight="1" thickBot="1" x14ac:dyDescent="0.25">
      <c r="A937" s="103" t="s">
        <v>106</v>
      </c>
      <c r="B937" s="109"/>
      <c r="C937" s="109"/>
      <c r="D937" s="90"/>
      <c r="E937" s="90"/>
      <c r="F937" s="91"/>
      <c r="G937" s="92" t="s">
        <v>100</v>
      </c>
      <c r="H937" s="87"/>
      <c r="I937" s="90"/>
      <c r="J937" s="90"/>
      <c r="K937" s="90"/>
      <c r="L937" s="92"/>
      <c r="O937" s="86"/>
      <c r="P937" s="103" t="s">
        <v>106</v>
      </c>
      <c r="Q937" s="109"/>
      <c r="R937" s="109"/>
      <c r="S937" s="90"/>
      <c r="T937" s="90"/>
      <c r="U937" s="91"/>
      <c r="V937" s="92"/>
      <c r="W937" s="87"/>
      <c r="X937" s="90"/>
      <c r="Y937" s="90"/>
      <c r="Z937" s="90"/>
      <c r="AA937" s="92"/>
    </row>
    <row r="938" spans="1:28" ht="8.25" customHeight="1" thickBot="1" x14ac:dyDescent="0.25">
      <c r="A938" s="164"/>
      <c r="B938" s="173"/>
      <c r="C938" s="173"/>
      <c r="D938" s="83"/>
      <c r="E938" s="83"/>
      <c r="F938" s="83"/>
      <c r="G938" s="83"/>
      <c r="H938" s="83"/>
      <c r="I938" s="83"/>
      <c r="J938" s="83"/>
      <c r="K938" s="83"/>
      <c r="L938" s="83"/>
      <c r="P938" s="164"/>
      <c r="Q938" s="174"/>
      <c r="R938" s="174"/>
      <c r="S938" s="175"/>
      <c r="T938" s="175"/>
      <c r="U938" s="175"/>
      <c r="V938" s="175"/>
      <c r="W938" s="175"/>
      <c r="X938" s="175"/>
      <c r="Y938" s="175"/>
      <c r="Z938" s="175"/>
      <c r="AA938" s="175"/>
    </row>
    <row r="939" spans="1:28" ht="18" customHeight="1" thickBot="1" x14ac:dyDescent="0.3">
      <c r="A939" s="82" t="s">
        <v>90</v>
      </c>
      <c r="B939" s="83"/>
      <c r="C939" s="83"/>
      <c r="D939" s="84" t="str">
        <f>D932</f>
        <v>T3</v>
      </c>
      <c r="E939" s="84" t="s">
        <v>91</v>
      </c>
      <c r="F939" s="83"/>
      <c r="G939" s="254"/>
      <c r="H939" s="255"/>
      <c r="I939" s="255"/>
      <c r="J939" s="255"/>
      <c r="K939" s="255"/>
      <c r="L939" s="256"/>
      <c r="M939" s="162" t="s">
        <v>138</v>
      </c>
      <c r="O939" s="86"/>
      <c r="P939" s="82" t="s">
        <v>90</v>
      </c>
      <c r="Q939" s="83"/>
      <c r="R939" s="83"/>
      <c r="S939" s="84" t="str">
        <f>S932</f>
        <v>T4</v>
      </c>
      <c r="T939" s="84" t="s">
        <v>91</v>
      </c>
      <c r="U939" s="83"/>
      <c r="V939" s="254"/>
      <c r="W939" s="254"/>
      <c r="X939" s="254"/>
      <c r="Y939" s="254"/>
      <c r="Z939" s="254"/>
      <c r="AA939" s="257"/>
      <c r="AB939" s="162" t="s">
        <v>138</v>
      </c>
    </row>
    <row r="940" spans="1:28" ht="21.75" customHeight="1" x14ac:dyDescent="0.2">
      <c r="A940" s="70" t="s">
        <v>102</v>
      </c>
      <c r="B940" s="71">
        <f>VLOOKUP($D932,'Tischplan_16er_1.-5.'!$4:$100,10)</f>
        <v>5</v>
      </c>
      <c r="C940" s="71">
        <f>VLOOKUP($D932,'Tischplan_16er_1.-5.'!$4:$100,11)</f>
        <v>4</v>
      </c>
      <c r="D940" s="95"/>
      <c r="E940" s="95"/>
      <c r="F940" s="96"/>
      <c r="G940" s="97" t="s">
        <v>100</v>
      </c>
      <c r="H940" s="98"/>
      <c r="I940" s="95"/>
      <c r="J940" s="95"/>
      <c r="K940" s="95"/>
      <c r="L940" s="97"/>
      <c r="M940" s="157"/>
      <c r="N940" s="176"/>
      <c r="O940" s="94"/>
      <c r="P940" s="70" t="s">
        <v>102</v>
      </c>
      <c r="Q940" s="71">
        <f>VLOOKUP($S932,'Tischplan_16er_1.-5.'!$4:$100,10)</f>
        <v>6</v>
      </c>
      <c r="R940" s="71">
        <f>VLOOKUP($S932,'Tischplan_16er_1.-5.'!$4:$100,11)</f>
        <v>4</v>
      </c>
      <c r="S940" s="95"/>
      <c r="T940" s="95"/>
      <c r="U940" s="96"/>
      <c r="V940" s="97"/>
      <c r="W940" s="98"/>
      <c r="X940" s="95"/>
      <c r="Y940" s="95"/>
      <c r="Z940" s="95"/>
      <c r="AA940" s="97"/>
      <c r="AB940" s="157"/>
    </row>
    <row r="941" spans="1:28" ht="21.75" customHeight="1" x14ac:dyDescent="0.2">
      <c r="A941" s="167" t="s">
        <v>103</v>
      </c>
      <c r="B941" s="168">
        <f>VLOOKUP($D932,'Tischplan_16er_1.-5.'!$4:$100,12)</f>
        <v>6</v>
      </c>
      <c r="C941" s="168">
        <f>VLOOKUP($D932,'Tischplan_16er_1.-5.'!$4:$100,13)</f>
        <v>3</v>
      </c>
      <c r="D941" s="169"/>
      <c r="E941" s="169"/>
      <c r="F941" s="170"/>
      <c r="G941" s="171"/>
      <c r="H941" s="172"/>
      <c r="I941" s="169"/>
      <c r="J941" s="169"/>
      <c r="K941" s="169"/>
      <c r="L941" s="171"/>
      <c r="M941" s="157"/>
      <c r="N941" s="176"/>
      <c r="O941" s="94"/>
      <c r="P941" s="167" t="s">
        <v>103</v>
      </c>
      <c r="Q941" s="168">
        <f>VLOOKUP($S932,'Tischplan_16er_1.-5.'!$4:$100,12)</f>
        <v>5</v>
      </c>
      <c r="R941" s="168">
        <f>VLOOKUP($S932,'Tischplan_16er_1.-5.'!$4:$100,13)</f>
        <v>3</v>
      </c>
      <c r="S941" s="169"/>
      <c r="T941" s="169"/>
      <c r="U941" s="170"/>
      <c r="V941" s="171"/>
      <c r="W941" s="172"/>
      <c r="X941" s="169"/>
      <c r="Y941" s="169"/>
      <c r="Z941" s="169"/>
      <c r="AA941" s="171"/>
      <c r="AB941" s="157"/>
    </row>
    <row r="942" spans="1:28" ht="21.75" customHeight="1" thickBot="1" x14ac:dyDescent="0.25">
      <c r="A942" s="72" t="s">
        <v>140</v>
      </c>
      <c r="B942" s="73">
        <f>VLOOKUP($D932,'Tischplan_16er_1.-5.'!$4:$100,14)</f>
        <v>8</v>
      </c>
      <c r="C942" s="73">
        <f>VLOOKUP($D932,'Tischplan_16er_1.-5.'!$4:$100,15)</f>
        <v>2</v>
      </c>
      <c r="D942" s="99"/>
      <c r="E942" s="99"/>
      <c r="F942" s="100"/>
      <c r="G942" s="101"/>
      <c r="H942" s="102"/>
      <c r="I942" s="99"/>
      <c r="J942" s="99"/>
      <c r="K942" s="99"/>
      <c r="L942" s="101"/>
      <c r="M942" s="157"/>
      <c r="N942" s="176"/>
      <c r="O942" s="94"/>
      <c r="P942" s="72" t="s">
        <v>140</v>
      </c>
      <c r="Q942" s="73">
        <f>VLOOKUP($S932,'Tischplan_16er_1.-5.'!$4:$100,14)</f>
        <v>7</v>
      </c>
      <c r="R942" s="73">
        <f>VLOOKUP($S932,'Tischplan_16er_1.-5.'!$4:$100,15)</f>
        <v>2</v>
      </c>
      <c r="S942" s="99"/>
      <c r="T942" s="99"/>
      <c r="U942" s="100"/>
      <c r="V942" s="101"/>
      <c r="W942" s="102"/>
      <c r="X942" s="99"/>
      <c r="Y942" s="99"/>
      <c r="Z942" s="99"/>
      <c r="AA942" s="101"/>
      <c r="AB942" s="157"/>
    </row>
    <row r="943" spans="1:28" ht="21.75" customHeight="1" thickBot="1" x14ac:dyDescent="0.25">
      <c r="A943" s="103" t="s">
        <v>107</v>
      </c>
      <c r="B943" s="109"/>
      <c r="C943" s="109"/>
      <c r="D943" s="90"/>
      <c r="E943" s="90"/>
      <c r="F943" s="91"/>
      <c r="G943" s="92"/>
      <c r="H943" s="87"/>
      <c r="I943" s="90"/>
      <c r="J943" s="90"/>
      <c r="K943" s="90"/>
      <c r="L943" s="92"/>
      <c r="O943" s="86"/>
      <c r="P943" s="103" t="s">
        <v>107</v>
      </c>
      <c r="Q943" s="109"/>
      <c r="R943" s="109"/>
      <c r="S943" s="90"/>
      <c r="T943" s="90"/>
      <c r="U943" s="91"/>
      <c r="V943" s="92"/>
      <c r="W943" s="87"/>
      <c r="X943" s="90"/>
      <c r="Y943" s="90"/>
      <c r="Z943" s="90"/>
      <c r="AA943" s="92"/>
    </row>
    <row r="944" spans="1:28" ht="21.75" customHeight="1" thickBot="1" x14ac:dyDescent="0.25">
      <c r="A944" s="266" t="s">
        <v>108</v>
      </c>
      <c r="B944" s="255"/>
      <c r="C944" s="259"/>
      <c r="D944" s="90" t="s">
        <v>100</v>
      </c>
      <c r="E944" s="90"/>
      <c r="F944" s="91"/>
      <c r="G944" s="92" t="s">
        <v>100</v>
      </c>
      <c r="H944" s="87"/>
      <c r="I944" s="90"/>
      <c r="J944" s="90"/>
      <c r="K944" s="90"/>
      <c r="L944" s="92"/>
      <c r="O944" s="86"/>
      <c r="P944" s="266" t="s">
        <v>108</v>
      </c>
      <c r="Q944" s="255"/>
      <c r="R944" s="259"/>
      <c r="S944" s="90" t="s">
        <v>100</v>
      </c>
      <c r="T944" s="90"/>
      <c r="U944" s="91"/>
      <c r="V944" s="92" t="s">
        <v>100</v>
      </c>
      <c r="W944" s="87"/>
      <c r="X944" s="90"/>
      <c r="Y944" s="90"/>
      <c r="Z944" s="90"/>
      <c r="AA944" s="92"/>
    </row>
    <row r="945" spans="1:28" ht="8.25" customHeight="1" x14ac:dyDescent="0.2">
      <c r="A945" s="74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O945" s="76"/>
      <c r="P945" s="74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</row>
    <row r="946" spans="1:28" ht="8.25" customHeight="1" thickBot="1" x14ac:dyDescent="0.25">
      <c r="A946" s="177"/>
      <c r="B946" s="178"/>
      <c r="C946" s="178"/>
      <c r="D946" s="178"/>
      <c r="E946" s="178"/>
      <c r="F946" s="178"/>
      <c r="G946" s="178"/>
      <c r="H946" s="178"/>
      <c r="I946" s="178"/>
      <c r="J946" s="178"/>
      <c r="K946" s="178"/>
      <c r="L946" s="178"/>
      <c r="O946" s="79"/>
      <c r="P946" s="177"/>
      <c r="Q946" s="178"/>
      <c r="R946" s="178"/>
      <c r="S946" s="178"/>
      <c r="T946" s="178"/>
      <c r="U946" s="178"/>
      <c r="V946" s="178"/>
      <c r="W946" s="178"/>
      <c r="X946" s="178"/>
      <c r="Y946" s="178"/>
      <c r="Z946" s="178"/>
      <c r="AA946" s="178"/>
    </row>
    <row r="947" spans="1:28" ht="18" customHeight="1" thickBot="1" x14ac:dyDescent="0.3">
      <c r="A947" s="82" t="s">
        <v>90</v>
      </c>
      <c r="B947" s="83"/>
      <c r="C947" s="83"/>
      <c r="D947" s="84" t="str">
        <f>D932</f>
        <v>T3</v>
      </c>
      <c r="E947" s="84" t="s">
        <v>91</v>
      </c>
      <c r="F947" s="83"/>
      <c r="G947" s="254"/>
      <c r="H947" s="255"/>
      <c r="I947" s="255"/>
      <c r="J947" s="255"/>
      <c r="K947" s="255"/>
      <c r="L947" s="256"/>
      <c r="M947" s="162" t="s">
        <v>138</v>
      </c>
      <c r="O947" s="86"/>
      <c r="P947" s="82" t="s">
        <v>90</v>
      </c>
      <c r="Q947" s="83"/>
      <c r="R947" s="83"/>
      <c r="S947" s="84" t="str">
        <f>S932</f>
        <v>T4</v>
      </c>
      <c r="T947" s="84" t="s">
        <v>91</v>
      </c>
      <c r="U947" s="83"/>
      <c r="V947" s="254"/>
      <c r="W947" s="254"/>
      <c r="X947" s="254"/>
      <c r="Y947" s="254"/>
      <c r="Z947" s="254"/>
      <c r="AA947" s="257"/>
      <c r="AB947" s="162" t="s">
        <v>138</v>
      </c>
    </row>
    <row r="948" spans="1:28" ht="21.75" customHeight="1" x14ac:dyDescent="0.2">
      <c r="A948" s="70" t="s">
        <v>104</v>
      </c>
      <c r="B948" s="71">
        <f>VLOOKUP($D932,'Tischplan_16er_1.-5.'!$4:$100,18)</f>
        <v>8</v>
      </c>
      <c r="C948" s="71">
        <f>VLOOKUP($D932,'Tischplan_16er_1.-5.'!$4:$100,19)</f>
        <v>3</v>
      </c>
      <c r="D948" s="95"/>
      <c r="E948" s="95"/>
      <c r="F948" s="96"/>
      <c r="G948" s="97"/>
      <c r="H948" s="98"/>
      <c r="I948" s="95"/>
      <c r="J948" s="95"/>
      <c r="K948" s="95"/>
      <c r="L948" s="97"/>
      <c r="M948" s="157"/>
      <c r="O948" s="86"/>
      <c r="P948" s="70" t="s">
        <v>104</v>
      </c>
      <c r="Q948" s="71">
        <f>VLOOKUP($S932,'Tischplan_16er_1.-5.'!$4:$100,18)</f>
        <v>7</v>
      </c>
      <c r="R948" s="71">
        <f>VLOOKUP($S932,'Tischplan_16er_1.-5.'!$4:$100,19)</f>
        <v>3</v>
      </c>
      <c r="S948" s="95"/>
      <c r="T948" s="95"/>
      <c r="U948" s="96"/>
      <c r="V948" s="97"/>
      <c r="W948" s="98"/>
      <c r="X948" s="95"/>
      <c r="Y948" s="95"/>
      <c r="Z948" s="95"/>
      <c r="AA948" s="97"/>
      <c r="AB948" s="157"/>
    </row>
    <row r="949" spans="1:28" ht="21.75" customHeight="1" x14ac:dyDescent="0.2">
      <c r="A949" s="167" t="s">
        <v>105</v>
      </c>
      <c r="B949" s="168">
        <f>VLOOKUP($D932,'Tischplan_16er_1.-5.'!$4:$100,20)</f>
        <v>5</v>
      </c>
      <c r="C949" s="168">
        <f>VLOOKUP($D932,'Tischplan_16er_1.-5.'!$4:$100,21)</f>
        <v>4</v>
      </c>
      <c r="D949" s="169"/>
      <c r="E949" s="169"/>
      <c r="F949" s="170"/>
      <c r="G949" s="171"/>
      <c r="H949" s="172"/>
      <c r="I949" s="169"/>
      <c r="J949" s="169"/>
      <c r="K949" s="169"/>
      <c r="L949" s="171"/>
      <c r="M949" s="157"/>
      <c r="O949" s="86"/>
      <c r="P949" s="167" t="s">
        <v>105</v>
      </c>
      <c r="Q949" s="168">
        <f>VLOOKUP($S932,'Tischplan_16er_1.-5.'!$4:$100,20)</f>
        <v>6</v>
      </c>
      <c r="R949" s="168">
        <f>VLOOKUP($S932,'Tischplan_16er_1.-5.'!$4:$100,21)</f>
        <v>4</v>
      </c>
      <c r="S949" s="169"/>
      <c r="T949" s="169"/>
      <c r="U949" s="170"/>
      <c r="V949" s="171"/>
      <c r="W949" s="172"/>
      <c r="X949" s="169"/>
      <c r="Y949" s="169"/>
      <c r="Z949" s="169"/>
      <c r="AA949" s="171"/>
      <c r="AB949" s="157"/>
    </row>
    <row r="950" spans="1:28" ht="21.75" customHeight="1" thickBot="1" x14ac:dyDescent="0.25">
      <c r="A950" s="72" t="s">
        <v>141</v>
      </c>
      <c r="B950" s="73">
        <f>VLOOKUP($D932,'Tischplan_16er_1.-5.'!$4:$100,22)</f>
        <v>6</v>
      </c>
      <c r="C950" s="73">
        <f>VLOOKUP($D932,'Tischplan_16er_1.-5.'!$4:$100,23)</f>
        <v>1</v>
      </c>
      <c r="D950" s="99"/>
      <c r="E950" s="99"/>
      <c r="F950" s="100"/>
      <c r="G950" s="101"/>
      <c r="H950" s="102"/>
      <c r="I950" s="99"/>
      <c r="J950" s="99"/>
      <c r="K950" s="99"/>
      <c r="L950" s="101"/>
      <c r="M950" s="157"/>
      <c r="O950" s="86"/>
      <c r="P950" s="72" t="s">
        <v>141</v>
      </c>
      <c r="Q950" s="73">
        <f>VLOOKUP($S932,'Tischplan_16er_1.-5.'!$4:$100,22)</f>
        <v>5</v>
      </c>
      <c r="R950" s="73">
        <f>VLOOKUP($S932,'Tischplan_16er_1.-5.'!$4:$100,23)</f>
        <v>1</v>
      </c>
      <c r="S950" s="99"/>
      <c r="T950" s="99"/>
      <c r="U950" s="100"/>
      <c r="V950" s="101"/>
      <c r="W950" s="102"/>
      <c r="X950" s="99"/>
      <c r="Y950" s="99"/>
      <c r="Z950" s="99"/>
      <c r="AA950" s="101"/>
      <c r="AB950" s="157"/>
    </row>
    <row r="951" spans="1:28" ht="21.75" customHeight="1" thickBot="1" x14ac:dyDescent="0.25">
      <c r="A951" s="103" t="s">
        <v>109</v>
      </c>
      <c r="B951" s="109"/>
      <c r="C951" s="109"/>
      <c r="D951" s="90"/>
      <c r="E951" s="90"/>
      <c r="F951" s="91"/>
      <c r="G951" s="92"/>
      <c r="H951" s="87"/>
      <c r="I951" s="90"/>
      <c r="J951" s="90"/>
      <c r="K951" s="90"/>
      <c r="L951" s="92"/>
      <c r="O951" s="86"/>
      <c r="P951" s="103" t="s">
        <v>109</v>
      </c>
      <c r="Q951" s="109"/>
      <c r="R951" s="109"/>
      <c r="S951" s="90"/>
      <c r="T951" s="90"/>
      <c r="U951" s="91"/>
      <c r="V951" s="92"/>
      <c r="W951" s="87"/>
      <c r="X951" s="90"/>
      <c r="Y951" s="90"/>
      <c r="Z951" s="90"/>
      <c r="AA951" s="92"/>
    </row>
    <row r="952" spans="1:28" ht="21.75" customHeight="1" thickBot="1" x14ac:dyDescent="0.25">
      <c r="A952" s="266" t="s">
        <v>115</v>
      </c>
      <c r="B952" s="255"/>
      <c r="C952" s="259"/>
      <c r="D952" s="90" t="s">
        <v>100</v>
      </c>
      <c r="E952" s="90"/>
      <c r="F952" s="91"/>
      <c r="G952" s="92" t="s">
        <v>100</v>
      </c>
      <c r="H952" s="87"/>
      <c r="I952" s="90"/>
      <c r="J952" s="90"/>
      <c r="K952" s="90"/>
      <c r="L952" s="92"/>
      <c r="O952" s="86"/>
      <c r="P952" s="266" t="s">
        <v>115</v>
      </c>
      <c r="Q952" s="255"/>
      <c r="R952" s="259"/>
      <c r="S952" s="90" t="s">
        <v>100</v>
      </c>
      <c r="T952" s="90"/>
      <c r="U952" s="91"/>
      <c r="V952" s="92" t="s">
        <v>100</v>
      </c>
      <c r="W952" s="87"/>
      <c r="X952" s="90"/>
      <c r="Y952" s="90"/>
      <c r="Z952" s="90"/>
      <c r="AA952" s="92"/>
    </row>
    <row r="953" spans="1:28" ht="8.25" customHeight="1" thickBot="1" x14ac:dyDescent="0.25">
      <c r="A953" s="164"/>
      <c r="B953" s="173"/>
      <c r="C953" s="173"/>
      <c r="D953" s="83"/>
      <c r="E953" s="83"/>
      <c r="F953" s="83"/>
      <c r="G953" s="83"/>
      <c r="H953" s="83"/>
      <c r="I953" s="83"/>
      <c r="J953" s="83"/>
      <c r="K953" s="83"/>
      <c r="L953" s="83"/>
      <c r="P953" s="164"/>
      <c r="Q953" s="174"/>
      <c r="R953" s="174"/>
      <c r="S953" s="175"/>
      <c r="T953" s="175"/>
      <c r="U953" s="175"/>
      <c r="V953" s="175"/>
      <c r="W953" s="175"/>
      <c r="X953" s="175"/>
      <c r="Y953" s="175"/>
      <c r="Z953" s="175"/>
      <c r="AA953" s="175"/>
    </row>
    <row r="954" spans="1:28" ht="18" customHeight="1" thickBot="1" x14ac:dyDescent="0.3">
      <c r="A954" s="82" t="s">
        <v>90</v>
      </c>
      <c r="B954" s="83"/>
      <c r="C954" s="83"/>
      <c r="D954" s="84" t="str">
        <f>D932</f>
        <v>T3</v>
      </c>
      <c r="E954" s="84" t="s">
        <v>91</v>
      </c>
      <c r="F954" s="83"/>
      <c r="G954" s="254"/>
      <c r="H954" s="255"/>
      <c r="I954" s="255"/>
      <c r="J954" s="255"/>
      <c r="K954" s="255"/>
      <c r="L954" s="256"/>
      <c r="M954" s="162" t="s">
        <v>138</v>
      </c>
      <c r="N954" s="166"/>
      <c r="O954" s="86"/>
      <c r="P954" s="82" t="s">
        <v>90</v>
      </c>
      <c r="Q954" s="83"/>
      <c r="R954" s="83"/>
      <c r="S954" s="84" t="str">
        <f>S932</f>
        <v>T4</v>
      </c>
      <c r="T954" s="84" t="s">
        <v>91</v>
      </c>
      <c r="U954" s="83"/>
      <c r="V954" s="254"/>
      <c r="W954" s="254"/>
      <c r="X954" s="254"/>
      <c r="Y954" s="254"/>
      <c r="Z954" s="254"/>
      <c r="AA954" s="257"/>
      <c r="AB954" s="162" t="s">
        <v>138</v>
      </c>
    </row>
    <row r="955" spans="1:28" ht="21.75" customHeight="1" x14ac:dyDescent="0.2">
      <c r="A955" s="70" t="s">
        <v>110</v>
      </c>
      <c r="B955" s="71">
        <f>VLOOKUP($D932,'Tischplan_16er_1.-5.'!$4:$100,26)</f>
        <v>15</v>
      </c>
      <c r="C955" s="71">
        <f>VLOOKUP($D932,'Tischplan_16er_1.-5.'!$4:$100,27)</f>
        <v>1</v>
      </c>
      <c r="D955" s="95"/>
      <c r="E955" s="95"/>
      <c r="F955" s="96"/>
      <c r="G955" s="97"/>
      <c r="H955" s="98"/>
      <c r="I955" s="95"/>
      <c r="J955" s="95"/>
      <c r="K955" s="95"/>
      <c r="L955" s="97"/>
      <c r="M955" s="157"/>
      <c r="O955" s="86"/>
      <c r="P955" s="70" t="s">
        <v>110</v>
      </c>
      <c r="Q955" s="71">
        <f>VLOOKUP($S932,'Tischplan_16er_1.-5.'!$4:$100,26)</f>
        <v>16</v>
      </c>
      <c r="R955" s="71">
        <f>VLOOKUP($S932,'Tischplan_16er_1.-5.'!$4:$100,27)</f>
        <v>1</v>
      </c>
      <c r="S955" s="95"/>
      <c r="T955" s="95"/>
      <c r="U955" s="96"/>
      <c r="V955" s="97"/>
      <c r="W955" s="98"/>
      <c r="X955" s="95"/>
      <c r="Y955" s="95"/>
      <c r="Z955" s="95"/>
      <c r="AA955" s="97"/>
      <c r="AB955" s="157"/>
    </row>
    <row r="956" spans="1:28" ht="21.75" customHeight="1" x14ac:dyDescent="0.2">
      <c r="A956" s="167" t="s">
        <v>111</v>
      </c>
      <c r="B956" s="168">
        <f>VLOOKUP($D932,'Tischplan_16er_1.-5.'!$4:$100,28)</f>
        <v>15</v>
      </c>
      <c r="C956" s="168">
        <f>VLOOKUP($D932,'Tischplan_16er_1.-5.'!$4:$100,29)</f>
        <v>2</v>
      </c>
      <c r="D956" s="169"/>
      <c r="E956" s="169"/>
      <c r="F956" s="170"/>
      <c r="G956" s="171"/>
      <c r="H956" s="172"/>
      <c r="I956" s="169"/>
      <c r="J956" s="169"/>
      <c r="K956" s="169"/>
      <c r="L956" s="171"/>
      <c r="M956" s="157"/>
      <c r="O956" s="86"/>
      <c r="P956" s="167" t="s">
        <v>111</v>
      </c>
      <c r="Q956" s="168">
        <f>VLOOKUP($S932,'Tischplan_16er_1.-5.'!$4:$100,28)</f>
        <v>16</v>
      </c>
      <c r="R956" s="168">
        <f>VLOOKUP($S932,'Tischplan_16er_1.-5.'!$4:$100,29)</f>
        <v>2</v>
      </c>
      <c r="S956" s="169"/>
      <c r="T956" s="169"/>
      <c r="U956" s="170"/>
      <c r="V956" s="171"/>
      <c r="W956" s="172"/>
      <c r="X956" s="169"/>
      <c r="Y956" s="169"/>
      <c r="Z956" s="169"/>
      <c r="AA956" s="171"/>
      <c r="AB956" s="157"/>
    </row>
    <row r="957" spans="1:28" ht="21.75" customHeight="1" thickBot="1" x14ac:dyDescent="0.25">
      <c r="A957" s="72" t="s">
        <v>142</v>
      </c>
      <c r="B957" s="73">
        <f>VLOOKUP($D932,'Tischplan_16er_1.-5.'!$4:$100,30)</f>
        <v>15</v>
      </c>
      <c r="C957" s="73">
        <f>VLOOKUP($D932,'Tischplan_16er_1.-5.'!$4:$100,31)</f>
        <v>3</v>
      </c>
      <c r="D957" s="99"/>
      <c r="E957" s="99"/>
      <c r="F957" s="100"/>
      <c r="G957" s="101"/>
      <c r="H957" s="102"/>
      <c r="I957" s="99"/>
      <c r="J957" s="99"/>
      <c r="K957" s="99"/>
      <c r="L957" s="101"/>
      <c r="M957" s="157"/>
      <c r="O957" s="86"/>
      <c r="P957" s="72" t="s">
        <v>142</v>
      </c>
      <c r="Q957" s="73">
        <f>VLOOKUP($S932,'Tischplan_16er_1.-5.'!$4:$100,30)</f>
        <v>16</v>
      </c>
      <c r="R957" s="73">
        <f>VLOOKUP($S932,'Tischplan_16er_1.-5.'!$4:$100,31)</f>
        <v>3</v>
      </c>
      <c r="S957" s="99"/>
      <c r="T957" s="99"/>
      <c r="U957" s="100"/>
      <c r="V957" s="101"/>
      <c r="W957" s="102"/>
      <c r="X957" s="99"/>
      <c r="Y957" s="99"/>
      <c r="Z957" s="99"/>
      <c r="AA957" s="101"/>
      <c r="AB957" s="157"/>
    </row>
    <row r="958" spans="1:28" ht="21.75" customHeight="1" thickBot="1" x14ac:dyDescent="0.25">
      <c r="A958" s="103" t="s">
        <v>116</v>
      </c>
      <c r="B958" s="109"/>
      <c r="C958" s="109"/>
      <c r="D958" s="90"/>
      <c r="E958" s="90"/>
      <c r="F958" s="91"/>
      <c r="G958" s="92"/>
      <c r="H958" s="87"/>
      <c r="I958" s="90"/>
      <c r="J958" s="90"/>
      <c r="K958" s="90"/>
      <c r="L958" s="92"/>
      <c r="O958" s="86"/>
      <c r="P958" s="103" t="s">
        <v>116</v>
      </c>
      <c r="Q958" s="109"/>
      <c r="R958" s="109"/>
      <c r="S958" s="90"/>
      <c r="T958" s="90"/>
      <c r="U958" s="91"/>
      <c r="V958" s="92"/>
      <c r="W958" s="87"/>
      <c r="X958" s="90"/>
      <c r="Y958" s="90"/>
      <c r="Z958" s="90"/>
      <c r="AA958" s="92"/>
    </row>
    <row r="959" spans="1:28" ht="21.75" customHeight="1" thickBot="1" x14ac:dyDescent="0.25">
      <c r="A959" s="266" t="s">
        <v>143</v>
      </c>
      <c r="B959" s="255"/>
      <c r="C959" s="259"/>
      <c r="D959" s="90" t="s">
        <v>100</v>
      </c>
      <c r="E959" s="90"/>
      <c r="F959" s="91"/>
      <c r="G959" s="92" t="s">
        <v>100</v>
      </c>
      <c r="H959" s="87"/>
      <c r="I959" s="90"/>
      <c r="J959" s="90"/>
      <c r="K959" s="90"/>
      <c r="L959" s="92"/>
      <c r="O959" s="86"/>
      <c r="P959" s="266" t="s">
        <v>143</v>
      </c>
      <c r="Q959" s="255"/>
      <c r="R959" s="259"/>
      <c r="S959" s="90" t="s">
        <v>100</v>
      </c>
      <c r="T959" s="90"/>
      <c r="U959" s="91"/>
      <c r="V959" s="92" t="s">
        <v>100</v>
      </c>
      <c r="W959" s="87"/>
      <c r="X959" s="90"/>
      <c r="Y959" s="90"/>
      <c r="Z959" s="90"/>
      <c r="AA959" s="92"/>
    </row>
    <row r="960" spans="1:28" ht="21" customHeight="1" x14ac:dyDescent="0.2">
      <c r="M960" s="180"/>
      <c r="N960" s="180"/>
      <c r="O960" s="69"/>
      <c r="AB960" s="180"/>
    </row>
  </sheetData>
  <sheetProtection sheet="1"/>
  <mergeCells count="648">
    <mergeCell ref="B1:I1"/>
    <mergeCell ref="J1:L1"/>
    <mergeCell ref="Q1:X1"/>
    <mergeCell ref="Y1:AA1"/>
    <mergeCell ref="G2:L2"/>
    <mergeCell ref="V2:AA2"/>
    <mergeCell ref="G17:L17"/>
    <mergeCell ref="V17:AA17"/>
    <mergeCell ref="A22:C22"/>
    <mergeCell ref="P22:R22"/>
    <mergeCell ref="G24:L24"/>
    <mergeCell ref="V24:AA24"/>
    <mergeCell ref="H3:L3"/>
    <mergeCell ref="W3:AA3"/>
    <mergeCell ref="G9:L9"/>
    <mergeCell ref="V9:AA9"/>
    <mergeCell ref="A14:C14"/>
    <mergeCell ref="P14:R14"/>
    <mergeCell ref="B31:I31"/>
    <mergeCell ref="J31:L31"/>
    <mergeCell ref="Q31:X31"/>
    <mergeCell ref="Y31:AA31"/>
    <mergeCell ref="G32:L32"/>
    <mergeCell ref="V32:AA32"/>
    <mergeCell ref="A29:C29"/>
    <mergeCell ref="P29:R29"/>
    <mergeCell ref="B30:I30"/>
    <mergeCell ref="J30:L30"/>
    <mergeCell ref="Q30:X30"/>
    <mergeCell ref="Y30:AA30"/>
    <mergeCell ref="G47:L47"/>
    <mergeCell ref="V47:AA47"/>
    <mergeCell ref="A52:C52"/>
    <mergeCell ref="P52:R52"/>
    <mergeCell ref="G54:L54"/>
    <mergeCell ref="V54:AA54"/>
    <mergeCell ref="H33:L33"/>
    <mergeCell ref="W33:AA33"/>
    <mergeCell ref="G39:L39"/>
    <mergeCell ref="V39:AA39"/>
    <mergeCell ref="A44:C44"/>
    <mergeCell ref="P44:R44"/>
    <mergeCell ref="G62:L62"/>
    <mergeCell ref="V62:AA62"/>
    <mergeCell ref="H63:L63"/>
    <mergeCell ref="W63:AA63"/>
    <mergeCell ref="G69:L69"/>
    <mergeCell ref="V69:AA69"/>
    <mergeCell ref="A59:C59"/>
    <mergeCell ref="P59:R59"/>
    <mergeCell ref="B61:I61"/>
    <mergeCell ref="J61:L61"/>
    <mergeCell ref="Q61:X61"/>
    <mergeCell ref="Y61:AA61"/>
    <mergeCell ref="G84:L84"/>
    <mergeCell ref="V84:AA84"/>
    <mergeCell ref="A89:C89"/>
    <mergeCell ref="P89:R89"/>
    <mergeCell ref="B90:I90"/>
    <mergeCell ref="J90:L90"/>
    <mergeCell ref="Q90:X90"/>
    <mergeCell ref="Y90:AA90"/>
    <mergeCell ref="A74:C74"/>
    <mergeCell ref="P74:R74"/>
    <mergeCell ref="G77:L77"/>
    <mergeCell ref="V77:AA77"/>
    <mergeCell ref="A82:C82"/>
    <mergeCell ref="P82:R82"/>
    <mergeCell ref="H93:L93"/>
    <mergeCell ref="W93:AA93"/>
    <mergeCell ref="G99:L99"/>
    <mergeCell ref="V99:AA99"/>
    <mergeCell ref="A104:C104"/>
    <mergeCell ref="P104:R104"/>
    <mergeCell ref="B91:I91"/>
    <mergeCell ref="J91:L91"/>
    <mergeCell ref="Q91:X91"/>
    <mergeCell ref="Y91:AA91"/>
    <mergeCell ref="G92:L92"/>
    <mergeCell ref="V92:AA92"/>
    <mergeCell ref="A119:C119"/>
    <mergeCell ref="P119:R119"/>
    <mergeCell ref="B121:I121"/>
    <mergeCell ref="J121:L121"/>
    <mergeCell ref="Q121:X121"/>
    <mergeCell ref="Y121:AA121"/>
    <mergeCell ref="G107:L107"/>
    <mergeCell ref="V107:AA107"/>
    <mergeCell ref="A112:C112"/>
    <mergeCell ref="P112:R112"/>
    <mergeCell ref="G114:L114"/>
    <mergeCell ref="V114:AA114"/>
    <mergeCell ref="A134:C134"/>
    <mergeCell ref="P134:R134"/>
    <mergeCell ref="G137:L137"/>
    <mergeCell ref="V137:AA137"/>
    <mergeCell ref="A142:C142"/>
    <mergeCell ref="P142:R142"/>
    <mergeCell ref="G122:L122"/>
    <mergeCell ref="V122:AA122"/>
    <mergeCell ref="H123:L123"/>
    <mergeCell ref="W123:AA123"/>
    <mergeCell ref="G129:L129"/>
    <mergeCell ref="V129:AA129"/>
    <mergeCell ref="G152:L152"/>
    <mergeCell ref="V152:AA152"/>
    <mergeCell ref="H153:L153"/>
    <mergeCell ref="W153:AA153"/>
    <mergeCell ref="G159:L159"/>
    <mergeCell ref="V159:AA159"/>
    <mergeCell ref="G144:L144"/>
    <mergeCell ref="V144:AA144"/>
    <mergeCell ref="A149:C149"/>
    <mergeCell ref="P149:R149"/>
    <mergeCell ref="B151:I151"/>
    <mergeCell ref="J151:L151"/>
    <mergeCell ref="Q151:X151"/>
    <mergeCell ref="Y151:AA151"/>
    <mergeCell ref="G174:L174"/>
    <mergeCell ref="V174:AA174"/>
    <mergeCell ref="A179:C179"/>
    <mergeCell ref="P179:R179"/>
    <mergeCell ref="B181:I181"/>
    <mergeCell ref="J181:L181"/>
    <mergeCell ref="Q181:X181"/>
    <mergeCell ref="Y181:AA181"/>
    <mergeCell ref="A164:C164"/>
    <mergeCell ref="P164:R164"/>
    <mergeCell ref="G167:L167"/>
    <mergeCell ref="V167:AA167"/>
    <mergeCell ref="A172:C172"/>
    <mergeCell ref="P172:R172"/>
    <mergeCell ref="A194:C194"/>
    <mergeCell ref="P194:R194"/>
    <mergeCell ref="G197:L197"/>
    <mergeCell ref="V197:AA197"/>
    <mergeCell ref="A202:C202"/>
    <mergeCell ref="P202:R202"/>
    <mergeCell ref="G182:L182"/>
    <mergeCell ref="V182:AA182"/>
    <mergeCell ref="H183:L183"/>
    <mergeCell ref="W183:AA183"/>
    <mergeCell ref="G189:L189"/>
    <mergeCell ref="V189:AA189"/>
    <mergeCell ref="G212:L212"/>
    <mergeCell ref="V212:AA212"/>
    <mergeCell ref="H213:L213"/>
    <mergeCell ref="W213:AA213"/>
    <mergeCell ref="G219:L219"/>
    <mergeCell ref="V219:AA219"/>
    <mergeCell ref="G204:L204"/>
    <mergeCell ref="V204:AA204"/>
    <mergeCell ref="A209:C209"/>
    <mergeCell ref="P209:R209"/>
    <mergeCell ref="B211:I211"/>
    <mergeCell ref="J211:L211"/>
    <mergeCell ref="Q211:X211"/>
    <mergeCell ref="Y211:AA211"/>
    <mergeCell ref="G234:L234"/>
    <mergeCell ref="V234:AA234"/>
    <mergeCell ref="A239:C239"/>
    <mergeCell ref="P239:R239"/>
    <mergeCell ref="B241:I241"/>
    <mergeCell ref="J241:L241"/>
    <mergeCell ref="Q241:X241"/>
    <mergeCell ref="Y241:AA241"/>
    <mergeCell ref="A224:C224"/>
    <mergeCell ref="P224:R224"/>
    <mergeCell ref="G227:L227"/>
    <mergeCell ref="V227:AA227"/>
    <mergeCell ref="A232:C232"/>
    <mergeCell ref="P232:R232"/>
    <mergeCell ref="A254:C254"/>
    <mergeCell ref="P254:R254"/>
    <mergeCell ref="G257:L257"/>
    <mergeCell ref="V257:AA257"/>
    <mergeCell ref="A262:C262"/>
    <mergeCell ref="P262:R262"/>
    <mergeCell ref="G242:L242"/>
    <mergeCell ref="V242:AA242"/>
    <mergeCell ref="H243:L243"/>
    <mergeCell ref="W243:AA243"/>
    <mergeCell ref="G249:L249"/>
    <mergeCell ref="V249:AA249"/>
    <mergeCell ref="G272:L272"/>
    <mergeCell ref="V272:AA272"/>
    <mergeCell ref="H273:L273"/>
    <mergeCell ref="W273:AA273"/>
    <mergeCell ref="G279:L279"/>
    <mergeCell ref="V279:AA279"/>
    <mergeCell ref="G264:L264"/>
    <mergeCell ref="V264:AA264"/>
    <mergeCell ref="A269:C269"/>
    <mergeCell ref="P269:R269"/>
    <mergeCell ref="B271:I271"/>
    <mergeCell ref="J271:L271"/>
    <mergeCell ref="Q271:X271"/>
    <mergeCell ref="Y271:AA271"/>
    <mergeCell ref="G294:L294"/>
    <mergeCell ref="V294:AA294"/>
    <mergeCell ref="A299:C299"/>
    <mergeCell ref="P299:R299"/>
    <mergeCell ref="B301:I301"/>
    <mergeCell ref="J301:L301"/>
    <mergeCell ref="Q301:X301"/>
    <mergeCell ref="Y301:AA301"/>
    <mergeCell ref="A284:C284"/>
    <mergeCell ref="P284:R284"/>
    <mergeCell ref="G287:L287"/>
    <mergeCell ref="V287:AA287"/>
    <mergeCell ref="A292:C292"/>
    <mergeCell ref="P292:R292"/>
    <mergeCell ref="A314:C314"/>
    <mergeCell ref="P314:R314"/>
    <mergeCell ref="G317:L317"/>
    <mergeCell ref="V317:AA317"/>
    <mergeCell ref="A322:C322"/>
    <mergeCell ref="P322:R322"/>
    <mergeCell ref="G302:L302"/>
    <mergeCell ref="V302:AA302"/>
    <mergeCell ref="H303:L303"/>
    <mergeCell ref="W303:AA303"/>
    <mergeCell ref="G309:L309"/>
    <mergeCell ref="V309:AA309"/>
    <mergeCell ref="G332:L332"/>
    <mergeCell ref="V332:AA332"/>
    <mergeCell ref="H333:L333"/>
    <mergeCell ref="W333:AA333"/>
    <mergeCell ref="G339:L339"/>
    <mergeCell ref="V339:AA339"/>
    <mergeCell ref="G324:L324"/>
    <mergeCell ref="V324:AA324"/>
    <mergeCell ref="A329:C329"/>
    <mergeCell ref="P329:R329"/>
    <mergeCell ref="B331:I331"/>
    <mergeCell ref="J331:L331"/>
    <mergeCell ref="Q331:X331"/>
    <mergeCell ref="Y331:AA331"/>
    <mergeCell ref="G354:L354"/>
    <mergeCell ref="V354:AA354"/>
    <mergeCell ref="A359:C359"/>
    <mergeCell ref="P359:R359"/>
    <mergeCell ref="B361:I361"/>
    <mergeCell ref="J361:L361"/>
    <mergeCell ref="Q361:X361"/>
    <mergeCell ref="Y361:AA361"/>
    <mergeCell ref="A344:C344"/>
    <mergeCell ref="P344:R344"/>
    <mergeCell ref="G347:L347"/>
    <mergeCell ref="V347:AA347"/>
    <mergeCell ref="A352:C352"/>
    <mergeCell ref="P352:R352"/>
    <mergeCell ref="A374:C374"/>
    <mergeCell ref="P374:R374"/>
    <mergeCell ref="G377:L377"/>
    <mergeCell ref="V377:AA377"/>
    <mergeCell ref="A382:C382"/>
    <mergeCell ref="P382:R382"/>
    <mergeCell ref="G362:L362"/>
    <mergeCell ref="V362:AA362"/>
    <mergeCell ref="H363:L363"/>
    <mergeCell ref="W363:AA363"/>
    <mergeCell ref="G369:L369"/>
    <mergeCell ref="V369:AA369"/>
    <mergeCell ref="G392:L392"/>
    <mergeCell ref="V392:AA392"/>
    <mergeCell ref="H393:L393"/>
    <mergeCell ref="W393:AA393"/>
    <mergeCell ref="G399:L399"/>
    <mergeCell ref="V399:AA399"/>
    <mergeCell ref="G384:L384"/>
    <mergeCell ref="V384:AA384"/>
    <mergeCell ref="A389:C389"/>
    <mergeCell ref="P389:R389"/>
    <mergeCell ref="B391:I391"/>
    <mergeCell ref="J391:L391"/>
    <mergeCell ref="Q391:X391"/>
    <mergeCell ref="Y391:AA391"/>
    <mergeCell ref="G414:L414"/>
    <mergeCell ref="V414:AA414"/>
    <mergeCell ref="A419:C419"/>
    <mergeCell ref="P419:R419"/>
    <mergeCell ref="B421:I421"/>
    <mergeCell ref="J421:L421"/>
    <mergeCell ref="Q421:X421"/>
    <mergeCell ref="Y421:AA421"/>
    <mergeCell ref="A404:C404"/>
    <mergeCell ref="P404:R404"/>
    <mergeCell ref="G407:L407"/>
    <mergeCell ref="V407:AA407"/>
    <mergeCell ref="A412:C412"/>
    <mergeCell ref="P412:R412"/>
    <mergeCell ref="A434:C434"/>
    <mergeCell ref="P434:R434"/>
    <mergeCell ref="G437:L437"/>
    <mergeCell ref="V437:AA437"/>
    <mergeCell ref="A442:C442"/>
    <mergeCell ref="P442:R442"/>
    <mergeCell ref="G422:L422"/>
    <mergeCell ref="V422:AA422"/>
    <mergeCell ref="H423:L423"/>
    <mergeCell ref="W423:AA423"/>
    <mergeCell ref="G429:L429"/>
    <mergeCell ref="V429:AA429"/>
    <mergeCell ref="G452:L452"/>
    <mergeCell ref="V452:AA452"/>
    <mergeCell ref="H453:L453"/>
    <mergeCell ref="W453:AA453"/>
    <mergeCell ref="G459:L459"/>
    <mergeCell ref="V459:AA459"/>
    <mergeCell ref="G444:L444"/>
    <mergeCell ref="V444:AA444"/>
    <mergeCell ref="A449:C449"/>
    <mergeCell ref="P449:R449"/>
    <mergeCell ref="B451:I451"/>
    <mergeCell ref="J451:L451"/>
    <mergeCell ref="Q451:X451"/>
    <mergeCell ref="Y451:AA451"/>
    <mergeCell ref="G474:L474"/>
    <mergeCell ref="V474:AA474"/>
    <mergeCell ref="A479:C479"/>
    <mergeCell ref="P479:R479"/>
    <mergeCell ref="B481:I481"/>
    <mergeCell ref="J481:L481"/>
    <mergeCell ref="Q481:X481"/>
    <mergeCell ref="Y481:AA481"/>
    <mergeCell ref="A464:C464"/>
    <mergeCell ref="P464:R464"/>
    <mergeCell ref="G467:L467"/>
    <mergeCell ref="V467:AA467"/>
    <mergeCell ref="A472:C472"/>
    <mergeCell ref="P472:R472"/>
    <mergeCell ref="A494:C494"/>
    <mergeCell ref="P494:R494"/>
    <mergeCell ref="G497:L497"/>
    <mergeCell ref="V497:AA497"/>
    <mergeCell ref="A502:C502"/>
    <mergeCell ref="P502:R502"/>
    <mergeCell ref="G482:L482"/>
    <mergeCell ref="V482:AA482"/>
    <mergeCell ref="H483:L483"/>
    <mergeCell ref="W483:AA483"/>
    <mergeCell ref="G489:L489"/>
    <mergeCell ref="V489:AA489"/>
    <mergeCell ref="G512:L512"/>
    <mergeCell ref="V512:AA512"/>
    <mergeCell ref="H513:L513"/>
    <mergeCell ref="W513:AA513"/>
    <mergeCell ref="G519:L519"/>
    <mergeCell ref="V519:AA519"/>
    <mergeCell ref="G504:L504"/>
    <mergeCell ref="V504:AA504"/>
    <mergeCell ref="A509:C509"/>
    <mergeCell ref="P509:R509"/>
    <mergeCell ref="B511:I511"/>
    <mergeCell ref="J511:L511"/>
    <mergeCell ref="Q511:X511"/>
    <mergeCell ref="Y511:AA511"/>
    <mergeCell ref="G534:L534"/>
    <mergeCell ref="V534:AA534"/>
    <mergeCell ref="A539:C539"/>
    <mergeCell ref="P539:R539"/>
    <mergeCell ref="B541:I541"/>
    <mergeCell ref="J541:L541"/>
    <mergeCell ref="Q541:X541"/>
    <mergeCell ref="Y541:AA541"/>
    <mergeCell ref="A524:C524"/>
    <mergeCell ref="P524:R524"/>
    <mergeCell ref="G527:L527"/>
    <mergeCell ref="V527:AA527"/>
    <mergeCell ref="A532:C532"/>
    <mergeCell ref="P532:R532"/>
    <mergeCell ref="A554:C554"/>
    <mergeCell ref="P554:R554"/>
    <mergeCell ref="G557:L557"/>
    <mergeCell ref="V557:AA557"/>
    <mergeCell ref="A562:C562"/>
    <mergeCell ref="P562:R562"/>
    <mergeCell ref="G542:L542"/>
    <mergeCell ref="V542:AA542"/>
    <mergeCell ref="H543:L543"/>
    <mergeCell ref="W543:AA543"/>
    <mergeCell ref="G549:L549"/>
    <mergeCell ref="V549:AA549"/>
    <mergeCell ref="G572:L572"/>
    <mergeCell ref="V572:AA572"/>
    <mergeCell ref="H573:L573"/>
    <mergeCell ref="W573:AA573"/>
    <mergeCell ref="G579:L579"/>
    <mergeCell ref="V579:AA579"/>
    <mergeCell ref="G564:L564"/>
    <mergeCell ref="V564:AA564"/>
    <mergeCell ref="A569:C569"/>
    <mergeCell ref="P569:R569"/>
    <mergeCell ref="B571:I571"/>
    <mergeCell ref="J571:L571"/>
    <mergeCell ref="Q571:X571"/>
    <mergeCell ref="Y571:AA571"/>
    <mergeCell ref="G594:L594"/>
    <mergeCell ref="V594:AA594"/>
    <mergeCell ref="A599:C599"/>
    <mergeCell ref="P599:R599"/>
    <mergeCell ref="B601:I601"/>
    <mergeCell ref="J601:L601"/>
    <mergeCell ref="Q601:X601"/>
    <mergeCell ref="Y601:AA601"/>
    <mergeCell ref="A584:C584"/>
    <mergeCell ref="P584:R584"/>
    <mergeCell ref="G587:L587"/>
    <mergeCell ref="V587:AA587"/>
    <mergeCell ref="A592:C592"/>
    <mergeCell ref="P592:R592"/>
    <mergeCell ref="A614:C614"/>
    <mergeCell ref="P614:R614"/>
    <mergeCell ref="G617:L617"/>
    <mergeCell ref="V617:AA617"/>
    <mergeCell ref="A622:C622"/>
    <mergeCell ref="P622:R622"/>
    <mergeCell ref="G602:L602"/>
    <mergeCell ref="V602:AA602"/>
    <mergeCell ref="H603:L603"/>
    <mergeCell ref="W603:AA603"/>
    <mergeCell ref="G609:L609"/>
    <mergeCell ref="V609:AA609"/>
    <mergeCell ref="G632:L632"/>
    <mergeCell ref="V632:AA632"/>
    <mergeCell ref="H633:L633"/>
    <mergeCell ref="W633:AA633"/>
    <mergeCell ref="G639:L639"/>
    <mergeCell ref="V639:AA639"/>
    <mergeCell ref="G624:L624"/>
    <mergeCell ref="V624:AA624"/>
    <mergeCell ref="A629:C629"/>
    <mergeCell ref="P629:R629"/>
    <mergeCell ref="B631:I631"/>
    <mergeCell ref="J631:L631"/>
    <mergeCell ref="Q631:X631"/>
    <mergeCell ref="Y631:AA631"/>
    <mergeCell ref="G654:L654"/>
    <mergeCell ref="V654:AA654"/>
    <mergeCell ref="A659:C659"/>
    <mergeCell ref="P659:R659"/>
    <mergeCell ref="B661:I661"/>
    <mergeCell ref="J661:L661"/>
    <mergeCell ref="Q661:X661"/>
    <mergeCell ref="Y661:AA661"/>
    <mergeCell ref="A644:C644"/>
    <mergeCell ref="P644:R644"/>
    <mergeCell ref="G647:L647"/>
    <mergeCell ref="V647:AA647"/>
    <mergeCell ref="A652:C652"/>
    <mergeCell ref="P652:R652"/>
    <mergeCell ref="A674:C674"/>
    <mergeCell ref="P674:R674"/>
    <mergeCell ref="G677:L677"/>
    <mergeCell ref="V677:AA677"/>
    <mergeCell ref="A682:C682"/>
    <mergeCell ref="P682:R682"/>
    <mergeCell ref="G662:L662"/>
    <mergeCell ref="V662:AA662"/>
    <mergeCell ref="H663:L663"/>
    <mergeCell ref="W663:AA663"/>
    <mergeCell ref="G669:L669"/>
    <mergeCell ref="V669:AA669"/>
    <mergeCell ref="G692:L692"/>
    <mergeCell ref="V692:AA692"/>
    <mergeCell ref="H693:L693"/>
    <mergeCell ref="W693:AA693"/>
    <mergeCell ref="G699:L699"/>
    <mergeCell ref="V699:AA699"/>
    <mergeCell ref="G684:L684"/>
    <mergeCell ref="V684:AA684"/>
    <mergeCell ref="A689:C689"/>
    <mergeCell ref="P689:R689"/>
    <mergeCell ref="B691:I691"/>
    <mergeCell ref="J691:L691"/>
    <mergeCell ref="Q691:X691"/>
    <mergeCell ref="Y691:AA691"/>
    <mergeCell ref="G714:L714"/>
    <mergeCell ref="V714:AA714"/>
    <mergeCell ref="A719:C719"/>
    <mergeCell ref="P719:R719"/>
    <mergeCell ref="B721:I721"/>
    <mergeCell ref="J721:L721"/>
    <mergeCell ref="Q721:X721"/>
    <mergeCell ref="Y721:AA721"/>
    <mergeCell ref="A704:C704"/>
    <mergeCell ref="P704:R704"/>
    <mergeCell ref="G707:L707"/>
    <mergeCell ref="V707:AA707"/>
    <mergeCell ref="A712:C712"/>
    <mergeCell ref="P712:R712"/>
    <mergeCell ref="A734:C734"/>
    <mergeCell ref="P734:R734"/>
    <mergeCell ref="G737:L737"/>
    <mergeCell ref="V737:AA737"/>
    <mergeCell ref="A742:C742"/>
    <mergeCell ref="P742:R742"/>
    <mergeCell ref="G722:L722"/>
    <mergeCell ref="V722:AA722"/>
    <mergeCell ref="H723:L723"/>
    <mergeCell ref="W723:AA723"/>
    <mergeCell ref="G729:L729"/>
    <mergeCell ref="V729:AA729"/>
    <mergeCell ref="G752:L752"/>
    <mergeCell ref="V752:AA752"/>
    <mergeCell ref="H753:L753"/>
    <mergeCell ref="W753:AA753"/>
    <mergeCell ref="G759:L759"/>
    <mergeCell ref="V759:AA759"/>
    <mergeCell ref="G744:L744"/>
    <mergeCell ref="V744:AA744"/>
    <mergeCell ref="A749:C749"/>
    <mergeCell ref="P749:R749"/>
    <mergeCell ref="B751:I751"/>
    <mergeCell ref="J751:L751"/>
    <mergeCell ref="Q751:X751"/>
    <mergeCell ref="Y751:AA751"/>
    <mergeCell ref="G774:L774"/>
    <mergeCell ref="V774:AA774"/>
    <mergeCell ref="A779:C779"/>
    <mergeCell ref="P779:R779"/>
    <mergeCell ref="B781:I781"/>
    <mergeCell ref="J781:L781"/>
    <mergeCell ref="Q781:X781"/>
    <mergeCell ref="Y781:AA781"/>
    <mergeCell ref="A764:C764"/>
    <mergeCell ref="P764:R764"/>
    <mergeCell ref="G767:L767"/>
    <mergeCell ref="V767:AA767"/>
    <mergeCell ref="A772:C772"/>
    <mergeCell ref="P772:R772"/>
    <mergeCell ref="A794:C794"/>
    <mergeCell ref="P794:R794"/>
    <mergeCell ref="G797:L797"/>
    <mergeCell ref="V797:AA797"/>
    <mergeCell ref="A802:C802"/>
    <mergeCell ref="P802:R802"/>
    <mergeCell ref="G782:L782"/>
    <mergeCell ref="V782:AA782"/>
    <mergeCell ref="H783:L783"/>
    <mergeCell ref="W783:AA783"/>
    <mergeCell ref="G789:L789"/>
    <mergeCell ref="V789:AA789"/>
    <mergeCell ref="G812:L812"/>
    <mergeCell ref="V812:AA812"/>
    <mergeCell ref="H813:L813"/>
    <mergeCell ref="W813:AA813"/>
    <mergeCell ref="G819:L819"/>
    <mergeCell ref="V819:AA819"/>
    <mergeCell ref="G804:L804"/>
    <mergeCell ref="V804:AA804"/>
    <mergeCell ref="A809:C809"/>
    <mergeCell ref="P809:R809"/>
    <mergeCell ref="B811:I811"/>
    <mergeCell ref="J811:L811"/>
    <mergeCell ref="Q811:X811"/>
    <mergeCell ref="Y811:AA811"/>
    <mergeCell ref="G834:L834"/>
    <mergeCell ref="V834:AA834"/>
    <mergeCell ref="A839:C839"/>
    <mergeCell ref="P839:R839"/>
    <mergeCell ref="B841:I841"/>
    <mergeCell ref="J841:L841"/>
    <mergeCell ref="Q841:X841"/>
    <mergeCell ref="Y841:AA841"/>
    <mergeCell ref="A824:C824"/>
    <mergeCell ref="P824:R824"/>
    <mergeCell ref="G827:L827"/>
    <mergeCell ref="V827:AA827"/>
    <mergeCell ref="A832:C832"/>
    <mergeCell ref="P832:R832"/>
    <mergeCell ref="A854:C854"/>
    <mergeCell ref="P854:R854"/>
    <mergeCell ref="G857:L857"/>
    <mergeCell ref="V857:AA857"/>
    <mergeCell ref="A862:C862"/>
    <mergeCell ref="P862:R862"/>
    <mergeCell ref="G842:L842"/>
    <mergeCell ref="V842:AA842"/>
    <mergeCell ref="H843:L843"/>
    <mergeCell ref="W843:AA843"/>
    <mergeCell ref="G849:L849"/>
    <mergeCell ref="V849:AA849"/>
    <mergeCell ref="G872:L872"/>
    <mergeCell ref="V872:AA872"/>
    <mergeCell ref="H873:L873"/>
    <mergeCell ref="W873:AA873"/>
    <mergeCell ref="G879:L879"/>
    <mergeCell ref="V879:AA879"/>
    <mergeCell ref="G864:L864"/>
    <mergeCell ref="V864:AA864"/>
    <mergeCell ref="A869:C869"/>
    <mergeCell ref="P869:R869"/>
    <mergeCell ref="B871:I871"/>
    <mergeCell ref="J871:L871"/>
    <mergeCell ref="Q871:X871"/>
    <mergeCell ref="Y871:AA871"/>
    <mergeCell ref="G894:L894"/>
    <mergeCell ref="V894:AA894"/>
    <mergeCell ref="A899:C899"/>
    <mergeCell ref="P899:R899"/>
    <mergeCell ref="B901:I901"/>
    <mergeCell ref="J901:L901"/>
    <mergeCell ref="Q901:X901"/>
    <mergeCell ref="Y901:AA901"/>
    <mergeCell ref="A884:C884"/>
    <mergeCell ref="P884:R884"/>
    <mergeCell ref="G887:L887"/>
    <mergeCell ref="V887:AA887"/>
    <mergeCell ref="A892:C892"/>
    <mergeCell ref="P892:R892"/>
    <mergeCell ref="A914:C914"/>
    <mergeCell ref="P914:R914"/>
    <mergeCell ref="G917:L917"/>
    <mergeCell ref="V917:AA917"/>
    <mergeCell ref="A922:C922"/>
    <mergeCell ref="P922:R922"/>
    <mergeCell ref="G902:L902"/>
    <mergeCell ref="V902:AA902"/>
    <mergeCell ref="H903:L903"/>
    <mergeCell ref="W903:AA903"/>
    <mergeCell ref="G909:L909"/>
    <mergeCell ref="V909:AA909"/>
    <mergeCell ref="G932:L932"/>
    <mergeCell ref="V932:AA932"/>
    <mergeCell ref="H933:L933"/>
    <mergeCell ref="W933:AA933"/>
    <mergeCell ref="G939:L939"/>
    <mergeCell ref="V939:AA939"/>
    <mergeCell ref="G924:L924"/>
    <mergeCell ref="V924:AA924"/>
    <mergeCell ref="A929:C929"/>
    <mergeCell ref="P929:R929"/>
    <mergeCell ref="B931:I931"/>
    <mergeCell ref="J931:L931"/>
    <mergeCell ref="Q931:X931"/>
    <mergeCell ref="Y931:AA931"/>
    <mergeCell ref="G954:L954"/>
    <mergeCell ref="V954:AA954"/>
    <mergeCell ref="A959:C959"/>
    <mergeCell ref="P959:R959"/>
    <mergeCell ref="A944:C944"/>
    <mergeCell ref="P944:R944"/>
    <mergeCell ref="G947:L947"/>
    <mergeCell ref="V947:AA947"/>
    <mergeCell ref="A952:C952"/>
    <mergeCell ref="P952:R952"/>
  </mergeCells>
  <pageMargins left="0.59055118110236227" right="0" top="0.19685039370078741" bottom="0" header="0" footer="0"/>
  <pageSetup paperSize="9" fitToHeight="4" orientation="landscape" horizontalDpi="4294967294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AB960"/>
  <sheetViews>
    <sheetView showZeros="0" zoomScale="70" zoomScaleNormal="70" workbookViewId="0">
      <selection activeCell="B14" sqref="B14:I14"/>
    </sheetView>
  </sheetViews>
  <sheetFormatPr baseColWidth="10" defaultRowHeight="18" customHeight="1" x14ac:dyDescent="0.2"/>
  <cols>
    <col min="1" max="1" width="5.7109375" style="182" customWidth="1"/>
    <col min="2" max="2" width="4.42578125" style="182" customWidth="1"/>
    <col min="3" max="3" width="3.85546875" style="182" customWidth="1"/>
    <col min="4" max="4" width="8.7109375" style="182" customWidth="1"/>
    <col min="5" max="6" width="4.7109375" style="182" customWidth="1"/>
    <col min="7" max="7" width="5.7109375" style="182" customWidth="1"/>
    <col min="8" max="12" width="4.7109375" style="182" customWidth="1"/>
    <col min="13" max="13" width="5.7109375" style="182" customWidth="1"/>
    <col min="14" max="14" width="1.7109375" style="182" customWidth="1"/>
    <col min="15" max="15" width="6.28515625" style="182" customWidth="1"/>
    <col min="16" max="16" width="5.7109375" style="182" customWidth="1"/>
    <col min="17" max="17" width="4.42578125" style="182" customWidth="1"/>
    <col min="18" max="18" width="3.85546875" style="182" customWidth="1"/>
    <col min="19" max="19" width="8.7109375" style="182" customWidth="1"/>
    <col min="20" max="21" width="4.7109375" style="182" customWidth="1"/>
    <col min="22" max="22" width="5.7109375" style="182" customWidth="1"/>
    <col min="23" max="27" width="4.7109375" style="182" customWidth="1"/>
    <col min="28" max="28" width="5.7109375" style="182" customWidth="1"/>
    <col min="29" max="16384" width="11.42578125" style="182"/>
  </cols>
  <sheetData>
    <row r="1" spans="1:27" ht="21" customHeight="1" x14ac:dyDescent="0.2">
      <c r="A1" s="181" t="str">
        <f>"Die "&amp;$B14&amp;" wird freundlich unterstützt von:"</f>
        <v>Die   3-Serien Liga wird freundlich unterstützt von:</v>
      </c>
      <c r="M1" s="183"/>
      <c r="N1" s="183"/>
      <c r="O1" s="184"/>
      <c r="P1" s="181" t="str">
        <f>"Die "&amp;$B14&amp;" wird freundlich unterstützt von:"</f>
        <v>Die   3-Serien Liga wird freundlich unterstützt von:</v>
      </c>
    </row>
    <row r="2" spans="1:27" ht="18" customHeight="1" x14ac:dyDescent="0.25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O2" s="184"/>
      <c r="P2" s="185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</row>
    <row r="3" spans="1:27" ht="18" customHeight="1" x14ac:dyDescent="0.3">
      <c r="A3" s="187"/>
      <c r="B3" s="187"/>
      <c r="C3" s="187"/>
      <c r="D3" s="187"/>
      <c r="E3" s="187"/>
      <c r="F3" s="187"/>
      <c r="G3" s="186"/>
      <c r="H3" s="186"/>
      <c r="I3" s="186"/>
      <c r="J3" s="186"/>
      <c r="K3" s="186"/>
      <c r="L3" s="186"/>
      <c r="O3" s="184"/>
      <c r="P3" s="187">
        <f>$A$3</f>
        <v>0</v>
      </c>
      <c r="Q3" s="187"/>
      <c r="R3" s="186"/>
      <c r="S3" s="186"/>
      <c r="T3" s="186"/>
      <c r="U3" s="186"/>
      <c r="V3" s="186"/>
      <c r="W3" s="186"/>
      <c r="X3" s="186"/>
      <c r="Y3" s="186"/>
      <c r="Z3" s="186"/>
      <c r="AA3" s="186"/>
    </row>
    <row r="4" spans="1:27" ht="18" customHeight="1" x14ac:dyDescent="0.25">
      <c r="A4" s="185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O4" s="184"/>
      <c r="P4" s="185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</row>
    <row r="5" spans="1:27" ht="18" customHeight="1" x14ac:dyDescent="0.25">
      <c r="A5" s="185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O5" s="184"/>
      <c r="P5" s="185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</row>
    <row r="6" spans="1:27" ht="18" customHeight="1" x14ac:dyDescent="0.25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O6" s="184"/>
      <c r="P6" s="185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</row>
    <row r="7" spans="1:27" ht="18" customHeight="1" x14ac:dyDescent="0.25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O7" s="184"/>
      <c r="P7" s="185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</row>
    <row r="8" spans="1:27" ht="18" customHeight="1" x14ac:dyDescent="0.25">
      <c r="A8" s="185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O8" s="184"/>
      <c r="P8" s="185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</row>
    <row r="9" spans="1:27" ht="18" customHeight="1" x14ac:dyDescent="0.25">
      <c r="A9" s="185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O9" s="184"/>
      <c r="P9" s="185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</row>
    <row r="10" spans="1:27" ht="18" customHeight="1" x14ac:dyDescent="0.25">
      <c r="A10" s="185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O10" s="184"/>
      <c r="P10" s="185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</row>
    <row r="11" spans="1:27" ht="18" customHeight="1" x14ac:dyDescent="0.25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O11" s="184"/>
      <c r="P11" s="185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</row>
    <row r="12" spans="1:27" ht="18" customHeight="1" x14ac:dyDescent="0.25">
      <c r="A12" s="185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O12" s="184"/>
      <c r="P12" s="185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</row>
    <row r="13" spans="1:27" ht="18" customHeight="1" x14ac:dyDescent="0.25">
      <c r="A13" s="185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O13" s="184"/>
      <c r="P13" s="185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 ht="24" customHeight="1" thickBot="1" x14ac:dyDescent="0.25">
      <c r="A14" s="81"/>
      <c r="B14" s="267" t="str">
        <f>VORNE_15S!B1</f>
        <v xml:space="preserve">  3-Serien Liga</v>
      </c>
      <c r="C14" s="267"/>
      <c r="D14" s="267"/>
      <c r="E14" s="267"/>
      <c r="F14" s="267"/>
      <c r="G14" s="267"/>
      <c r="H14" s="267"/>
      <c r="I14" s="267"/>
      <c r="J14" s="268">
        <f>VORNE_15S!J1</f>
        <v>2023</v>
      </c>
      <c r="K14" s="268"/>
      <c r="L14" s="268"/>
      <c r="M14" s="180" t="str">
        <f>VORNE_15S!M1</f>
        <v>A</v>
      </c>
      <c r="N14" s="180"/>
      <c r="O14" s="69">
        <f>VORNE_15S!O1</f>
        <v>2</v>
      </c>
      <c r="P14" s="81"/>
      <c r="Q14" s="267" t="str">
        <f>$B$14</f>
        <v xml:space="preserve">  3-Serien Liga</v>
      </c>
      <c r="R14" s="267"/>
      <c r="S14" s="267"/>
      <c r="T14" s="267"/>
      <c r="U14" s="267"/>
      <c r="V14" s="267"/>
      <c r="W14" s="267"/>
      <c r="X14" s="267"/>
      <c r="Y14" s="268">
        <f>$J$14</f>
        <v>2023</v>
      </c>
      <c r="Z14" s="268"/>
      <c r="AA14" s="268"/>
    </row>
    <row r="15" spans="1:27" ht="18" customHeight="1" thickBot="1" x14ac:dyDescent="0.3">
      <c r="A15" s="82" t="s">
        <v>90</v>
      </c>
      <c r="B15" s="188"/>
      <c r="C15" s="188"/>
      <c r="D15" s="84" t="str">
        <f>M14&amp;O14</f>
        <v>A2</v>
      </c>
      <c r="E15" s="84" t="s">
        <v>91</v>
      </c>
      <c r="F15" s="188"/>
      <c r="G15" s="254"/>
      <c r="H15" s="254"/>
      <c r="I15" s="254"/>
      <c r="J15" s="254"/>
      <c r="K15" s="254"/>
      <c r="L15" s="257"/>
      <c r="M15" s="166"/>
      <c r="N15" s="166"/>
      <c r="O15" s="189"/>
      <c r="P15" s="82" t="s">
        <v>90</v>
      </c>
      <c r="Q15" s="188"/>
      <c r="R15" s="188"/>
      <c r="S15" s="84" t="str">
        <f>M14&amp;O14-1</f>
        <v>A1</v>
      </c>
      <c r="T15" s="84" t="s">
        <v>91</v>
      </c>
      <c r="U15" s="188"/>
      <c r="V15" s="254"/>
      <c r="W15" s="254"/>
      <c r="X15" s="254"/>
      <c r="Y15" s="254"/>
      <c r="Z15" s="254"/>
      <c r="AA15" s="257"/>
    </row>
    <row r="16" spans="1:27" ht="18" customHeight="1" thickBot="1" x14ac:dyDescent="0.25">
      <c r="A16" s="190" t="s">
        <v>92</v>
      </c>
      <c r="B16" s="191" t="s">
        <v>93</v>
      </c>
      <c r="C16" s="191" t="s">
        <v>23</v>
      </c>
      <c r="D16" s="191" t="s">
        <v>94</v>
      </c>
      <c r="E16" s="191" t="s">
        <v>95</v>
      </c>
      <c r="F16" s="191" t="s">
        <v>96</v>
      </c>
      <c r="G16" s="192" t="s">
        <v>97</v>
      </c>
      <c r="H16" s="263" t="s">
        <v>98</v>
      </c>
      <c r="I16" s="264"/>
      <c r="J16" s="264"/>
      <c r="K16" s="264"/>
      <c r="L16" s="265"/>
      <c r="M16" s="166"/>
      <c r="N16" s="166"/>
      <c r="O16" s="189"/>
      <c r="P16" s="190" t="s">
        <v>92</v>
      </c>
      <c r="Q16" s="191" t="s">
        <v>93</v>
      </c>
      <c r="R16" s="191" t="s">
        <v>23</v>
      </c>
      <c r="S16" s="191" t="s">
        <v>94</v>
      </c>
      <c r="T16" s="191" t="s">
        <v>95</v>
      </c>
      <c r="U16" s="191" t="s">
        <v>96</v>
      </c>
      <c r="V16" s="192" t="s">
        <v>97</v>
      </c>
      <c r="W16" s="263" t="s">
        <v>98</v>
      </c>
      <c r="X16" s="264"/>
      <c r="Y16" s="264"/>
      <c r="Z16" s="264"/>
      <c r="AA16" s="265"/>
    </row>
    <row r="17" spans="1:28" ht="21.75" customHeight="1" thickBot="1" x14ac:dyDescent="0.25">
      <c r="A17" s="266" t="s">
        <v>144</v>
      </c>
      <c r="B17" s="274"/>
      <c r="C17" s="275"/>
      <c r="D17" s="193" t="s">
        <v>100</v>
      </c>
      <c r="E17" s="193"/>
      <c r="F17" s="194"/>
      <c r="G17" s="195" t="s">
        <v>100</v>
      </c>
      <c r="H17" s="190"/>
      <c r="I17" s="193"/>
      <c r="J17" s="193"/>
      <c r="K17" s="193"/>
      <c r="L17" s="195"/>
      <c r="M17" s="162" t="s">
        <v>138</v>
      </c>
      <c r="N17" s="162"/>
      <c r="O17" s="94"/>
      <c r="P17" s="266" t="s">
        <v>144</v>
      </c>
      <c r="Q17" s="274"/>
      <c r="R17" s="275"/>
      <c r="S17" s="193" t="s">
        <v>100</v>
      </c>
      <c r="T17" s="193"/>
      <c r="U17" s="194"/>
      <c r="V17" s="195" t="s">
        <v>100</v>
      </c>
      <c r="W17" s="190"/>
      <c r="X17" s="193"/>
      <c r="Y17" s="193"/>
      <c r="Z17" s="193"/>
      <c r="AA17" s="195"/>
      <c r="AB17" s="162" t="s">
        <v>138</v>
      </c>
    </row>
    <row r="18" spans="1:28" ht="21.75" customHeight="1" x14ac:dyDescent="0.2">
      <c r="A18" s="196" t="s">
        <v>112</v>
      </c>
      <c r="B18" s="71">
        <f>VLOOKUP($D15,'Tischplan_16er_1.-5.'!$4:$100,34)</f>
        <v>2</v>
      </c>
      <c r="C18" s="71">
        <f>VLOOKUP($D15,'Tischplan_16er_1.-5.'!$4:$100,35)</f>
        <v>1</v>
      </c>
      <c r="D18" s="197"/>
      <c r="E18" s="197"/>
      <c r="F18" s="198"/>
      <c r="G18" s="199"/>
      <c r="H18" s="200"/>
      <c r="I18" s="197"/>
      <c r="J18" s="197"/>
      <c r="K18" s="197"/>
      <c r="L18" s="199"/>
      <c r="M18" s="157"/>
      <c r="N18" s="162"/>
      <c r="O18" s="94"/>
      <c r="P18" s="196" t="s">
        <v>112</v>
      </c>
      <c r="Q18" s="71">
        <f>VLOOKUP($S15,'Tischplan_16er_1.-5.'!$4:$100,34)</f>
        <v>1</v>
      </c>
      <c r="R18" s="71">
        <f>VLOOKUP($S15,'Tischplan_16er_1.-5.'!$4:$100,35)</f>
        <v>1</v>
      </c>
      <c r="S18" s="197"/>
      <c r="T18" s="197"/>
      <c r="U18" s="198"/>
      <c r="V18" s="199"/>
      <c r="W18" s="200"/>
      <c r="X18" s="197"/>
      <c r="Y18" s="197"/>
      <c r="Z18" s="197"/>
      <c r="AA18" s="199"/>
      <c r="AB18" s="157"/>
    </row>
    <row r="19" spans="1:28" ht="21.75" customHeight="1" x14ac:dyDescent="0.2">
      <c r="A19" s="201" t="s">
        <v>113</v>
      </c>
      <c r="B19" s="168">
        <f>VLOOKUP($D15,'Tischplan_16er_1.-5.'!$4:$100,36)</f>
        <v>2</v>
      </c>
      <c r="C19" s="168">
        <f>VLOOKUP($D15,'Tischplan_16er_1.-5.'!$4:$100,37)</f>
        <v>2</v>
      </c>
      <c r="D19" s="202"/>
      <c r="E19" s="202"/>
      <c r="F19" s="203"/>
      <c r="G19" s="204"/>
      <c r="H19" s="205"/>
      <c r="I19" s="202"/>
      <c r="J19" s="202"/>
      <c r="K19" s="202"/>
      <c r="L19" s="204"/>
      <c r="M19" s="157"/>
      <c r="N19" s="162"/>
      <c r="O19" s="94"/>
      <c r="P19" s="201" t="s">
        <v>113</v>
      </c>
      <c r="Q19" s="168">
        <f>VLOOKUP($S15,'Tischplan_16er_1.-5.'!$4:$100,36)</f>
        <v>1</v>
      </c>
      <c r="R19" s="168">
        <f>VLOOKUP($S15,'Tischplan_16er_1.-5.'!$4:$100,37)</f>
        <v>2</v>
      </c>
      <c r="S19" s="202"/>
      <c r="T19" s="202"/>
      <c r="U19" s="203"/>
      <c r="V19" s="204"/>
      <c r="W19" s="205"/>
      <c r="X19" s="202"/>
      <c r="Y19" s="202"/>
      <c r="Z19" s="202"/>
      <c r="AA19" s="204"/>
      <c r="AB19" s="157"/>
    </row>
    <row r="20" spans="1:28" ht="21.75" customHeight="1" thickBot="1" x14ac:dyDescent="0.25">
      <c r="A20" s="206" t="s">
        <v>145</v>
      </c>
      <c r="B20" s="73">
        <f>VLOOKUP($D15,'Tischplan_16er_1.-5.'!$4:$100,38)</f>
        <v>2</v>
      </c>
      <c r="C20" s="73">
        <f>VLOOKUP($D15,'Tischplan_16er_1.-5.'!$4:$100,39)</f>
        <v>3</v>
      </c>
      <c r="D20" s="207"/>
      <c r="E20" s="207"/>
      <c r="F20" s="208"/>
      <c r="G20" s="209"/>
      <c r="H20" s="210"/>
      <c r="I20" s="207"/>
      <c r="J20" s="207"/>
      <c r="K20" s="207"/>
      <c r="L20" s="209"/>
      <c r="M20" s="157"/>
      <c r="N20" s="162"/>
      <c r="O20" s="94"/>
      <c r="P20" s="206" t="s">
        <v>145</v>
      </c>
      <c r="Q20" s="73">
        <f>VLOOKUP($S15,'Tischplan_16er_1.-5.'!$4:$100,38)</f>
        <v>1</v>
      </c>
      <c r="R20" s="73">
        <f>VLOOKUP($S15,'Tischplan_16er_1.-5.'!$4:$100,39)</f>
        <v>3</v>
      </c>
      <c r="S20" s="207"/>
      <c r="T20" s="207"/>
      <c r="U20" s="208"/>
      <c r="V20" s="209"/>
      <c r="W20" s="210"/>
      <c r="X20" s="207"/>
      <c r="Y20" s="207"/>
      <c r="Z20" s="207"/>
      <c r="AA20" s="209"/>
      <c r="AB20" s="157"/>
    </row>
    <row r="21" spans="1:28" ht="21.75" customHeight="1" thickBot="1" x14ac:dyDescent="0.25">
      <c r="A21" s="266" t="s">
        <v>146</v>
      </c>
      <c r="B21" s="274"/>
      <c r="C21" s="275"/>
      <c r="D21" s="193"/>
      <c r="E21" s="193"/>
      <c r="F21" s="194"/>
      <c r="G21" s="195"/>
      <c r="H21" s="190"/>
      <c r="I21" s="193"/>
      <c r="J21" s="193"/>
      <c r="K21" s="193"/>
      <c r="L21" s="195"/>
      <c r="O21" s="189"/>
      <c r="P21" s="266" t="s">
        <v>146</v>
      </c>
      <c r="Q21" s="274"/>
      <c r="R21" s="275"/>
      <c r="S21" s="193"/>
      <c r="T21" s="193"/>
      <c r="U21" s="194"/>
      <c r="V21" s="195"/>
      <c r="W21" s="190"/>
      <c r="X21" s="193"/>
      <c r="Y21" s="193"/>
      <c r="Z21" s="193"/>
      <c r="AA21" s="195"/>
    </row>
    <row r="22" spans="1:28" ht="21.75" customHeight="1" thickBot="1" x14ac:dyDescent="0.25">
      <c r="A22" s="266" t="s">
        <v>147</v>
      </c>
      <c r="B22" s="274"/>
      <c r="C22" s="275"/>
      <c r="D22" s="193" t="s">
        <v>100</v>
      </c>
      <c r="E22" s="193"/>
      <c r="F22" s="194"/>
      <c r="G22" s="195" t="s">
        <v>100</v>
      </c>
      <c r="H22" s="190"/>
      <c r="I22" s="193"/>
      <c r="J22" s="193"/>
      <c r="K22" s="193"/>
      <c r="L22" s="195"/>
      <c r="O22" s="189"/>
      <c r="P22" s="266" t="s">
        <v>147</v>
      </c>
      <c r="Q22" s="274"/>
      <c r="R22" s="275"/>
      <c r="S22" s="193" t="s">
        <v>100</v>
      </c>
      <c r="T22" s="193"/>
      <c r="U22" s="194"/>
      <c r="V22" s="195" t="s">
        <v>100</v>
      </c>
      <c r="W22" s="190"/>
      <c r="X22" s="193"/>
      <c r="Y22" s="193"/>
      <c r="Z22" s="193"/>
      <c r="AA22" s="195"/>
    </row>
    <row r="23" spans="1:28" ht="9" customHeight="1" thickBot="1" x14ac:dyDescent="0.25">
      <c r="A23" s="164"/>
      <c r="B23" s="211"/>
      <c r="C23" s="211"/>
      <c r="D23" s="188"/>
      <c r="E23" s="188"/>
      <c r="F23" s="188"/>
      <c r="G23" s="188"/>
      <c r="H23" s="188"/>
      <c r="I23" s="188"/>
      <c r="J23" s="188"/>
      <c r="K23" s="188"/>
      <c r="L23" s="188"/>
      <c r="P23" s="164"/>
      <c r="Q23" s="174"/>
      <c r="R23" s="174"/>
      <c r="S23" s="212"/>
      <c r="T23" s="212"/>
      <c r="U23" s="212"/>
      <c r="V23" s="212"/>
      <c r="W23" s="212"/>
      <c r="X23" s="212"/>
      <c r="Y23" s="212"/>
      <c r="Z23" s="212"/>
      <c r="AA23" s="212"/>
    </row>
    <row r="24" spans="1:28" ht="18" customHeight="1" thickBot="1" x14ac:dyDescent="0.3">
      <c r="A24" s="82" t="s">
        <v>148</v>
      </c>
      <c r="B24" s="188"/>
      <c r="C24" s="188"/>
      <c r="D24" s="84"/>
      <c r="E24" s="84"/>
      <c r="F24" s="188"/>
      <c r="G24" s="84"/>
      <c r="H24" s="188"/>
      <c r="I24" s="188"/>
      <c r="J24" s="188"/>
      <c r="K24" s="188"/>
      <c r="L24" s="213"/>
      <c r="O24" s="189"/>
      <c r="P24" s="82" t="s">
        <v>148</v>
      </c>
      <c r="Q24" s="188"/>
      <c r="R24" s="188"/>
      <c r="S24" s="84"/>
      <c r="T24" s="84"/>
      <c r="U24" s="188"/>
      <c r="V24" s="84"/>
      <c r="W24" s="188"/>
      <c r="X24" s="188"/>
      <c r="Y24" s="188"/>
      <c r="Z24" s="188"/>
      <c r="AA24" s="213"/>
    </row>
    <row r="25" spans="1:28" ht="21.75" customHeight="1" x14ac:dyDescent="0.2">
      <c r="A25" s="196" t="str">
        <f>$S15</f>
        <v>A1</v>
      </c>
      <c r="B25" s="71"/>
      <c r="C25" s="71"/>
      <c r="D25" s="197"/>
      <c r="E25" s="197"/>
      <c r="F25" s="197"/>
      <c r="G25" s="199"/>
      <c r="H25" s="200"/>
      <c r="I25" s="197"/>
      <c r="J25" s="197"/>
      <c r="K25" s="197"/>
      <c r="L25" s="199"/>
      <c r="O25" s="189"/>
      <c r="P25" s="196" t="str">
        <f>$S15</f>
        <v>A1</v>
      </c>
      <c r="Q25" s="71"/>
      <c r="R25" s="71"/>
      <c r="S25" s="197"/>
      <c r="T25" s="197"/>
      <c r="U25" s="197"/>
      <c r="V25" s="199"/>
      <c r="W25" s="200"/>
      <c r="X25" s="197"/>
      <c r="Y25" s="197"/>
      <c r="Z25" s="197"/>
      <c r="AA25" s="199"/>
    </row>
    <row r="26" spans="1:28" ht="21.75" customHeight="1" x14ac:dyDescent="0.2">
      <c r="A26" s="201" t="str">
        <f>$D15</f>
        <v>A2</v>
      </c>
      <c r="B26" s="168"/>
      <c r="C26" s="168"/>
      <c r="D26" s="202"/>
      <c r="E26" s="202"/>
      <c r="F26" s="202"/>
      <c r="G26" s="204"/>
      <c r="H26" s="205"/>
      <c r="I26" s="202"/>
      <c r="J26" s="202"/>
      <c r="K26" s="202"/>
      <c r="L26" s="204"/>
      <c r="O26" s="189"/>
      <c r="P26" s="201" t="str">
        <f>$D15</f>
        <v>A2</v>
      </c>
      <c r="Q26" s="168"/>
      <c r="R26" s="168"/>
      <c r="S26" s="202"/>
      <c r="T26" s="202"/>
      <c r="U26" s="202"/>
      <c r="V26" s="204"/>
      <c r="W26" s="205"/>
      <c r="X26" s="202"/>
      <c r="Y26" s="202"/>
      <c r="Z26" s="202"/>
      <c r="AA26" s="204"/>
    </row>
    <row r="27" spans="1:28" ht="21.75" customHeight="1" x14ac:dyDescent="0.2">
      <c r="A27" s="201" t="str">
        <f>$S45</f>
        <v>A3</v>
      </c>
      <c r="B27" s="168"/>
      <c r="C27" s="168"/>
      <c r="D27" s="202"/>
      <c r="E27" s="202"/>
      <c r="F27" s="202"/>
      <c r="G27" s="204"/>
      <c r="H27" s="205"/>
      <c r="I27" s="202"/>
      <c r="J27" s="202"/>
      <c r="K27" s="202"/>
      <c r="L27" s="204"/>
      <c r="O27" s="189"/>
      <c r="P27" s="201" t="str">
        <f>$S45</f>
        <v>A3</v>
      </c>
      <c r="Q27" s="168"/>
      <c r="R27" s="168"/>
      <c r="S27" s="202"/>
      <c r="T27" s="202"/>
      <c r="U27" s="202"/>
      <c r="V27" s="204"/>
      <c r="W27" s="205"/>
      <c r="X27" s="202"/>
      <c r="Y27" s="202"/>
      <c r="Z27" s="202"/>
      <c r="AA27" s="204"/>
    </row>
    <row r="28" spans="1:28" ht="21.75" customHeight="1" thickBot="1" x14ac:dyDescent="0.25">
      <c r="A28" s="214" t="str">
        <f>$D45</f>
        <v>A4</v>
      </c>
      <c r="B28" s="73"/>
      <c r="C28" s="73"/>
      <c r="D28" s="207"/>
      <c r="E28" s="207"/>
      <c r="F28" s="207"/>
      <c r="G28" s="209"/>
      <c r="H28" s="210"/>
      <c r="I28" s="207"/>
      <c r="J28" s="207"/>
      <c r="K28" s="207"/>
      <c r="L28" s="209"/>
      <c r="O28" s="189"/>
      <c r="P28" s="214" t="str">
        <f>$D45</f>
        <v>A4</v>
      </c>
      <c r="Q28" s="73"/>
      <c r="R28" s="73"/>
      <c r="S28" s="207"/>
      <c r="T28" s="207"/>
      <c r="U28" s="207"/>
      <c r="V28" s="209"/>
      <c r="W28" s="210"/>
      <c r="X28" s="207"/>
      <c r="Y28" s="207"/>
      <c r="Z28" s="207"/>
      <c r="AA28" s="209"/>
    </row>
    <row r="29" spans="1:28" ht="21.75" customHeight="1" thickBot="1" x14ac:dyDescent="0.3">
      <c r="A29" s="105" t="s">
        <v>114</v>
      </c>
      <c r="B29" s="193"/>
      <c r="C29" s="193"/>
      <c r="D29" s="193"/>
      <c r="E29" s="193"/>
      <c r="F29" s="193"/>
      <c r="G29" s="195"/>
      <c r="H29" s="190"/>
      <c r="I29" s="193"/>
      <c r="J29" s="193"/>
      <c r="K29" s="193"/>
      <c r="L29" s="195"/>
      <c r="M29" s="183"/>
      <c r="N29" s="183"/>
      <c r="O29" s="184"/>
      <c r="P29" s="105" t="s">
        <v>114</v>
      </c>
      <c r="Q29" s="193"/>
      <c r="R29" s="193"/>
      <c r="S29" s="193"/>
      <c r="T29" s="193"/>
      <c r="U29" s="193"/>
      <c r="V29" s="195"/>
      <c r="W29" s="190"/>
      <c r="X29" s="193"/>
      <c r="Y29" s="193"/>
      <c r="Z29" s="193"/>
      <c r="AA29" s="195"/>
    </row>
    <row r="30" spans="1:28" ht="3" customHeight="1" x14ac:dyDescent="0.25">
      <c r="A30" s="215"/>
      <c r="M30" s="183"/>
      <c r="N30" s="183"/>
      <c r="O30" s="184"/>
      <c r="P30" s="215"/>
    </row>
    <row r="31" spans="1:28" ht="21" customHeight="1" x14ac:dyDescent="0.2">
      <c r="A31" s="181" t="str">
        <f>"Die "&amp;$B$14&amp;" wird freundlich unterstützt von:"</f>
        <v>Die   3-Serien Liga wird freundlich unterstützt von:</v>
      </c>
      <c r="O31" s="189"/>
      <c r="P31" s="181" t="str">
        <f>"Die "&amp;$B$14&amp;" wird freundlich unterstützt von:"</f>
        <v>Die   3-Serien Liga wird freundlich unterstützt von:</v>
      </c>
    </row>
    <row r="32" spans="1:28" ht="18" customHeight="1" x14ac:dyDescent="0.25">
      <c r="A32" s="185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O32" s="184"/>
      <c r="P32" s="185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</row>
    <row r="33" spans="1:28" ht="18" customHeight="1" x14ac:dyDescent="0.3">
      <c r="A33" s="187">
        <f>$A$3</f>
        <v>0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O33" s="184"/>
      <c r="P33" s="187">
        <f>$A$3</f>
        <v>0</v>
      </c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</row>
    <row r="34" spans="1:28" ht="18" customHeight="1" x14ac:dyDescent="0.25">
      <c r="A34" s="185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O34" s="184"/>
      <c r="P34" s="185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</row>
    <row r="35" spans="1:28" ht="18" customHeight="1" x14ac:dyDescent="0.25">
      <c r="A35" s="185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O35" s="184"/>
      <c r="P35" s="185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</row>
    <row r="36" spans="1:28" ht="18" customHeight="1" x14ac:dyDescent="0.25">
      <c r="A36" s="185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O36" s="184"/>
      <c r="P36" s="185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</row>
    <row r="37" spans="1:28" ht="18" customHeight="1" x14ac:dyDescent="0.25">
      <c r="A37" s="185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O37" s="184"/>
      <c r="P37" s="185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</row>
    <row r="38" spans="1:28" ht="18" customHeight="1" x14ac:dyDescent="0.25">
      <c r="A38" s="185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O38" s="184"/>
      <c r="P38" s="185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</row>
    <row r="39" spans="1:28" ht="18" customHeight="1" x14ac:dyDescent="0.25">
      <c r="A39" s="185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O39" s="184"/>
      <c r="P39" s="185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</row>
    <row r="40" spans="1:28" ht="18" customHeight="1" x14ac:dyDescent="0.25">
      <c r="A40" s="185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O40" s="184"/>
      <c r="P40" s="185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</row>
    <row r="41" spans="1:28" ht="18" customHeight="1" x14ac:dyDescent="0.25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O41" s="184"/>
      <c r="P41" s="185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</row>
    <row r="42" spans="1:28" ht="18" customHeight="1" x14ac:dyDescent="0.25">
      <c r="A42" s="185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O42" s="189"/>
      <c r="P42" s="185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</row>
    <row r="43" spans="1:28" ht="18" customHeight="1" x14ac:dyDescent="0.25">
      <c r="A43" s="185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O43" s="189"/>
      <c r="P43" s="185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</row>
    <row r="44" spans="1:28" ht="24" customHeight="1" thickBot="1" x14ac:dyDescent="0.25">
      <c r="A44" s="81"/>
      <c r="B44" s="267" t="str">
        <f>$B$14</f>
        <v xml:space="preserve">  3-Serien Liga</v>
      </c>
      <c r="C44" s="267"/>
      <c r="D44" s="267"/>
      <c r="E44" s="267"/>
      <c r="F44" s="267"/>
      <c r="G44" s="267"/>
      <c r="H44" s="267"/>
      <c r="I44" s="267"/>
      <c r="J44" s="268">
        <f>$J$14</f>
        <v>2023</v>
      </c>
      <c r="K44" s="268"/>
      <c r="L44" s="268"/>
      <c r="M44" s="180" t="str">
        <f>M14</f>
        <v>A</v>
      </c>
      <c r="N44" s="180"/>
      <c r="O44" s="69">
        <f>O14+2</f>
        <v>4</v>
      </c>
      <c r="P44" s="81"/>
      <c r="Q44" s="267" t="str">
        <f>$B$14</f>
        <v xml:space="preserve">  3-Serien Liga</v>
      </c>
      <c r="R44" s="267"/>
      <c r="S44" s="267"/>
      <c r="T44" s="267"/>
      <c r="U44" s="267"/>
      <c r="V44" s="267"/>
      <c r="W44" s="267"/>
      <c r="X44" s="267"/>
      <c r="Y44" s="268">
        <f>$J$14</f>
        <v>2023</v>
      </c>
      <c r="Z44" s="268"/>
      <c r="AA44" s="268"/>
    </row>
    <row r="45" spans="1:28" ht="18" customHeight="1" thickBot="1" x14ac:dyDescent="0.3">
      <c r="A45" s="82" t="s">
        <v>90</v>
      </c>
      <c r="B45" s="188"/>
      <c r="C45" s="188"/>
      <c r="D45" s="84" t="str">
        <f>M44&amp;O44</f>
        <v>A4</v>
      </c>
      <c r="E45" s="84" t="s">
        <v>91</v>
      </c>
      <c r="F45" s="188"/>
      <c r="G45" s="254"/>
      <c r="H45" s="274"/>
      <c r="I45" s="274"/>
      <c r="J45" s="274"/>
      <c r="K45" s="274"/>
      <c r="L45" s="276"/>
      <c r="M45" s="166"/>
      <c r="N45" s="166"/>
      <c r="O45" s="189"/>
      <c r="P45" s="82" t="s">
        <v>90</v>
      </c>
      <c r="Q45" s="188"/>
      <c r="R45" s="188"/>
      <c r="S45" s="84" t="str">
        <f>M44&amp;O44-1</f>
        <v>A3</v>
      </c>
      <c r="T45" s="84" t="s">
        <v>91</v>
      </c>
      <c r="U45" s="188"/>
      <c r="V45" s="254"/>
      <c r="W45" s="254"/>
      <c r="X45" s="254"/>
      <c r="Y45" s="254"/>
      <c r="Z45" s="254"/>
      <c r="AA45" s="257"/>
    </row>
    <row r="46" spans="1:28" ht="18" customHeight="1" thickBot="1" x14ac:dyDescent="0.25">
      <c r="A46" s="190" t="s">
        <v>92</v>
      </c>
      <c r="B46" s="191" t="s">
        <v>93</v>
      </c>
      <c r="C46" s="191" t="s">
        <v>23</v>
      </c>
      <c r="D46" s="191" t="s">
        <v>94</v>
      </c>
      <c r="E46" s="191" t="s">
        <v>95</v>
      </c>
      <c r="F46" s="191" t="s">
        <v>96</v>
      </c>
      <c r="G46" s="192" t="s">
        <v>97</v>
      </c>
      <c r="H46" s="263" t="s">
        <v>98</v>
      </c>
      <c r="I46" s="264"/>
      <c r="J46" s="264"/>
      <c r="K46" s="264"/>
      <c r="L46" s="265"/>
      <c r="M46" s="166"/>
      <c r="N46" s="166"/>
      <c r="O46" s="189"/>
      <c r="P46" s="190" t="s">
        <v>92</v>
      </c>
      <c r="Q46" s="191" t="s">
        <v>93</v>
      </c>
      <c r="R46" s="191" t="s">
        <v>23</v>
      </c>
      <c r="S46" s="191" t="s">
        <v>94</v>
      </c>
      <c r="T46" s="191" t="s">
        <v>95</v>
      </c>
      <c r="U46" s="191" t="s">
        <v>96</v>
      </c>
      <c r="V46" s="192" t="s">
        <v>97</v>
      </c>
      <c r="W46" s="263" t="s">
        <v>98</v>
      </c>
      <c r="X46" s="264"/>
      <c r="Y46" s="264"/>
      <c r="Z46" s="264"/>
      <c r="AA46" s="265"/>
    </row>
    <row r="47" spans="1:28" ht="21.75" customHeight="1" thickBot="1" x14ac:dyDescent="0.25">
      <c r="A47" s="266" t="s">
        <v>144</v>
      </c>
      <c r="B47" s="274"/>
      <c r="C47" s="275"/>
      <c r="D47" s="193" t="s">
        <v>100</v>
      </c>
      <c r="E47" s="193"/>
      <c r="F47" s="194"/>
      <c r="G47" s="195" t="s">
        <v>100</v>
      </c>
      <c r="H47" s="190"/>
      <c r="I47" s="193"/>
      <c r="J47" s="193"/>
      <c r="K47" s="193"/>
      <c r="L47" s="195"/>
      <c r="M47" s="162" t="s">
        <v>138</v>
      </c>
      <c r="N47" s="162"/>
      <c r="O47" s="94"/>
      <c r="P47" s="266" t="s">
        <v>144</v>
      </c>
      <c r="Q47" s="274"/>
      <c r="R47" s="275"/>
      <c r="S47" s="193" t="s">
        <v>100</v>
      </c>
      <c r="T47" s="193"/>
      <c r="U47" s="194"/>
      <c r="V47" s="195" t="s">
        <v>100</v>
      </c>
      <c r="W47" s="190"/>
      <c r="X47" s="193"/>
      <c r="Y47" s="193"/>
      <c r="Z47" s="193"/>
      <c r="AA47" s="195"/>
      <c r="AB47" s="162" t="s">
        <v>138</v>
      </c>
    </row>
    <row r="48" spans="1:28" ht="21.75" customHeight="1" x14ac:dyDescent="0.2">
      <c r="A48" s="196" t="s">
        <v>112</v>
      </c>
      <c r="B48" s="71">
        <f>VLOOKUP($D45,'Tischplan_16er_1.-5.'!$4:$100,34)</f>
        <v>4</v>
      </c>
      <c r="C48" s="71">
        <f>VLOOKUP($D45,'Tischplan_16er_1.-5.'!$4:$100,35)</f>
        <v>1</v>
      </c>
      <c r="D48" s="197"/>
      <c r="E48" s="197"/>
      <c r="F48" s="198"/>
      <c r="G48" s="199"/>
      <c r="H48" s="200"/>
      <c r="I48" s="197"/>
      <c r="J48" s="197"/>
      <c r="K48" s="197"/>
      <c r="L48" s="199"/>
      <c r="M48" s="157"/>
      <c r="N48" s="162"/>
      <c r="O48" s="94"/>
      <c r="P48" s="196" t="s">
        <v>112</v>
      </c>
      <c r="Q48" s="71">
        <f>VLOOKUP($S45,'Tischplan_16er_1.-5.'!$4:$100,34)</f>
        <v>3</v>
      </c>
      <c r="R48" s="71">
        <f>VLOOKUP($S45,'Tischplan_16er_1.-5.'!$4:$100,35)</f>
        <v>1</v>
      </c>
      <c r="S48" s="197"/>
      <c r="T48" s="197"/>
      <c r="U48" s="198"/>
      <c r="V48" s="199"/>
      <c r="W48" s="200"/>
      <c r="X48" s="197"/>
      <c r="Y48" s="197"/>
      <c r="Z48" s="197"/>
      <c r="AA48" s="199"/>
      <c r="AB48" s="157"/>
    </row>
    <row r="49" spans="1:28" ht="21.75" customHeight="1" x14ac:dyDescent="0.2">
      <c r="A49" s="201" t="s">
        <v>113</v>
      </c>
      <c r="B49" s="168">
        <f>VLOOKUP($D45,'Tischplan_16er_1.-5.'!$4:$100,36)</f>
        <v>4</v>
      </c>
      <c r="C49" s="168">
        <f>VLOOKUP($D45,'Tischplan_16er_1.-5.'!$4:$100,37)</f>
        <v>2</v>
      </c>
      <c r="D49" s="202"/>
      <c r="E49" s="202"/>
      <c r="F49" s="203"/>
      <c r="G49" s="204"/>
      <c r="H49" s="205"/>
      <c r="I49" s="202"/>
      <c r="J49" s="202"/>
      <c r="K49" s="202"/>
      <c r="L49" s="204"/>
      <c r="M49" s="157"/>
      <c r="N49" s="162"/>
      <c r="O49" s="94"/>
      <c r="P49" s="201" t="s">
        <v>113</v>
      </c>
      <c r="Q49" s="168">
        <f>VLOOKUP($S45,'Tischplan_16er_1.-5.'!$4:$100,36)</f>
        <v>3</v>
      </c>
      <c r="R49" s="168">
        <f>VLOOKUP($S45,'Tischplan_16er_1.-5.'!$4:$100,37)</f>
        <v>2</v>
      </c>
      <c r="S49" s="202"/>
      <c r="T49" s="202"/>
      <c r="U49" s="203"/>
      <c r="V49" s="204"/>
      <c r="W49" s="205"/>
      <c r="X49" s="202"/>
      <c r="Y49" s="202"/>
      <c r="Z49" s="202"/>
      <c r="AA49" s="204"/>
      <c r="AB49" s="157"/>
    </row>
    <row r="50" spans="1:28" ht="21.75" customHeight="1" thickBot="1" x14ac:dyDescent="0.25">
      <c r="A50" s="206" t="s">
        <v>145</v>
      </c>
      <c r="B50" s="73">
        <f>VLOOKUP($D45,'Tischplan_16er_1.-5.'!$4:$100,38)</f>
        <v>4</v>
      </c>
      <c r="C50" s="73">
        <f>VLOOKUP($D45,'Tischplan_16er_1.-5.'!$4:$100,39)</f>
        <v>3</v>
      </c>
      <c r="D50" s="207"/>
      <c r="E50" s="207"/>
      <c r="F50" s="208"/>
      <c r="G50" s="209"/>
      <c r="H50" s="210"/>
      <c r="I50" s="207"/>
      <c r="J50" s="207"/>
      <c r="K50" s="207"/>
      <c r="L50" s="209"/>
      <c r="M50" s="157"/>
      <c r="N50" s="162"/>
      <c r="O50" s="94"/>
      <c r="P50" s="206" t="s">
        <v>145</v>
      </c>
      <c r="Q50" s="73">
        <f>VLOOKUP($S45,'Tischplan_16er_1.-5.'!$4:$100,38)</f>
        <v>3</v>
      </c>
      <c r="R50" s="73">
        <f>VLOOKUP($S45,'Tischplan_16er_1.-5.'!$4:$100,39)</f>
        <v>3</v>
      </c>
      <c r="S50" s="207"/>
      <c r="T50" s="207"/>
      <c r="U50" s="208"/>
      <c r="V50" s="209"/>
      <c r="W50" s="210"/>
      <c r="X50" s="207"/>
      <c r="Y50" s="207"/>
      <c r="Z50" s="207"/>
      <c r="AA50" s="209"/>
      <c r="AB50" s="157"/>
    </row>
    <row r="51" spans="1:28" ht="21.75" customHeight="1" thickBot="1" x14ac:dyDescent="0.25">
      <c r="A51" s="266" t="s">
        <v>146</v>
      </c>
      <c r="B51" s="274"/>
      <c r="C51" s="275"/>
      <c r="D51" s="193"/>
      <c r="E51" s="193"/>
      <c r="F51" s="194"/>
      <c r="G51" s="195"/>
      <c r="H51" s="190"/>
      <c r="I51" s="193"/>
      <c r="J51" s="193"/>
      <c r="K51" s="193"/>
      <c r="L51" s="195"/>
      <c r="O51" s="189"/>
      <c r="P51" s="266" t="s">
        <v>146</v>
      </c>
      <c r="Q51" s="274"/>
      <c r="R51" s="275"/>
      <c r="S51" s="193"/>
      <c r="T51" s="193"/>
      <c r="U51" s="194"/>
      <c r="V51" s="195"/>
      <c r="W51" s="190"/>
      <c r="X51" s="193"/>
      <c r="Y51" s="193"/>
      <c r="Z51" s="193"/>
      <c r="AA51" s="195"/>
    </row>
    <row r="52" spans="1:28" ht="21.75" customHeight="1" thickBot="1" x14ac:dyDescent="0.25">
      <c r="A52" s="266" t="s">
        <v>147</v>
      </c>
      <c r="B52" s="274"/>
      <c r="C52" s="275"/>
      <c r="D52" s="193" t="s">
        <v>100</v>
      </c>
      <c r="E52" s="193"/>
      <c r="F52" s="194"/>
      <c r="G52" s="195" t="s">
        <v>100</v>
      </c>
      <c r="H52" s="190"/>
      <c r="I52" s="193"/>
      <c r="J52" s="193"/>
      <c r="K52" s="193"/>
      <c r="L52" s="195"/>
      <c r="O52" s="189"/>
      <c r="P52" s="266" t="s">
        <v>147</v>
      </c>
      <c r="Q52" s="274"/>
      <c r="R52" s="275"/>
      <c r="S52" s="193" t="s">
        <v>100</v>
      </c>
      <c r="T52" s="193"/>
      <c r="U52" s="194"/>
      <c r="V52" s="195" t="s">
        <v>100</v>
      </c>
      <c r="W52" s="190"/>
      <c r="X52" s="193"/>
      <c r="Y52" s="193"/>
      <c r="Z52" s="193"/>
      <c r="AA52" s="195"/>
    </row>
    <row r="53" spans="1:28" ht="9" customHeight="1" thickBot="1" x14ac:dyDescent="0.25">
      <c r="A53" s="164"/>
      <c r="B53" s="211"/>
      <c r="C53" s="211"/>
      <c r="D53" s="188"/>
      <c r="E53" s="188"/>
      <c r="F53" s="188"/>
      <c r="G53" s="188"/>
      <c r="H53" s="188"/>
      <c r="I53" s="188"/>
      <c r="J53" s="188"/>
      <c r="K53" s="188"/>
      <c r="L53" s="188"/>
      <c r="P53" s="164"/>
      <c r="Q53" s="174"/>
      <c r="R53" s="174"/>
      <c r="S53" s="212"/>
      <c r="T53" s="212"/>
      <c r="U53" s="212"/>
      <c r="V53" s="212"/>
      <c r="W53" s="212"/>
      <c r="X53" s="212"/>
      <c r="Y53" s="212"/>
      <c r="Z53" s="212"/>
      <c r="AA53" s="212"/>
    </row>
    <row r="54" spans="1:28" ht="18" customHeight="1" thickBot="1" x14ac:dyDescent="0.3">
      <c r="A54" s="82" t="s">
        <v>148</v>
      </c>
      <c r="B54" s="188"/>
      <c r="C54" s="188"/>
      <c r="D54" s="84"/>
      <c r="E54" s="84"/>
      <c r="F54" s="188"/>
      <c r="G54" s="84"/>
      <c r="H54" s="188"/>
      <c r="I54" s="188"/>
      <c r="J54" s="188"/>
      <c r="K54" s="188"/>
      <c r="L54" s="213"/>
      <c r="O54" s="189"/>
      <c r="P54" s="82" t="s">
        <v>148</v>
      </c>
      <c r="Q54" s="188"/>
      <c r="R54" s="188"/>
      <c r="S54" s="84"/>
      <c r="T54" s="84"/>
      <c r="U54" s="188"/>
      <c r="V54" s="84"/>
      <c r="W54" s="188"/>
      <c r="X54" s="188"/>
      <c r="Y54" s="188"/>
      <c r="Z54" s="188"/>
      <c r="AA54" s="213"/>
    </row>
    <row r="55" spans="1:28" ht="21.75" customHeight="1" x14ac:dyDescent="0.2">
      <c r="A55" s="196" t="str">
        <f>$S15</f>
        <v>A1</v>
      </c>
      <c r="B55" s="71"/>
      <c r="C55" s="71"/>
      <c r="D55" s="197"/>
      <c r="E55" s="197"/>
      <c r="F55" s="197"/>
      <c r="G55" s="199"/>
      <c r="H55" s="200"/>
      <c r="I55" s="197"/>
      <c r="J55" s="197"/>
      <c r="K55" s="197"/>
      <c r="L55" s="199"/>
      <c r="O55" s="189"/>
      <c r="P55" s="196" t="str">
        <f>$S15</f>
        <v>A1</v>
      </c>
      <c r="Q55" s="71"/>
      <c r="R55" s="71"/>
      <c r="S55" s="197"/>
      <c r="T55" s="197"/>
      <c r="U55" s="197"/>
      <c r="V55" s="199"/>
      <c r="W55" s="200"/>
      <c r="X55" s="197"/>
      <c r="Y55" s="197"/>
      <c r="Z55" s="197"/>
      <c r="AA55" s="199"/>
    </row>
    <row r="56" spans="1:28" ht="21.75" customHeight="1" x14ac:dyDescent="0.2">
      <c r="A56" s="201" t="str">
        <f>$D15</f>
        <v>A2</v>
      </c>
      <c r="B56" s="168"/>
      <c r="C56" s="168"/>
      <c r="D56" s="202"/>
      <c r="E56" s="202"/>
      <c r="F56" s="202"/>
      <c r="G56" s="204"/>
      <c r="H56" s="205"/>
      <c r="I56" s="202"/>
      <c r="J56" s="202"/>
      <c r="K56" s="202"/>
      <c r="L56" s="204"/>
      <c r="O56" s="189"/>
      <c r="P56" s="201" t="str">
        <f>$D15</f>
        <v>A2</v>
      </c>
      <c r="Q56" s="168"/>
      <c r="R56" s="168"/>
      <c r="S56" s="202"/>
      <c r="T56" s="202"/>
      <c r="U56" s="202"/>
      <c r="V56" s="204"/>
      <c r="W56" s="205"/>
      <c r="X56" s="202"/>
      <c r="Y56" s="202"/>
      <c r="Z56" s="202"/>
      <c r="AA56" s="204"/>
    </row>
    <row r="57" spans="1:28" ht="21.75" customHeight="1" x14ac:dyDescent="0.2">
      <c r="A57" s="201" t="str">
        <f>$S45</f>
        <v>A3</v>
      </c>
      <c r="B57" s="168"/>
      <c r="C57" s="168"/>
      <c r="D57" s="202"/>
      <c r="E57" s="202"/>
      <c r="F57" s="202"/>
      <c r="G57" s="204"/>
      <c r="H57" s="205"/>
      <c r="I57" s="202"/>
      <c r="J57" s="202"/>
      <c r="K57" s="202"/>
      <c r="L57" s="204"/>
      <c r="O57" s="189"/>
      <c r="P57" s="201" t="str">
        <f>$S45</f>
        <v>A3</v>
      </c>
      <c r="Q57" s="168"/>
      <c r="R57" s="168"/>
      <c r="S57" s="202"/>
      <c r="T57" s="202"/>
      <c r="U57" s="202"/>
      <c r="V57" s="204"/>
      <c r="W57" s="205"/>
      <c r="X57" s="202"/>
      <c r="Y57" s="202"/>
      <c r="Z57" s="202"/>
      <c r="AA57" s="204"/>
    </row>
    <row r="58" spans="1:28" ht="21.75" customHeight="1" thickBot="1" x14ac:dyDescent="0.25">
      <c r="A58" s="214" t="str">
        <f>$D45</f>
        <v>A4</v>
      </c>
      <c r="B58" s="73"/>
      <c r="C58" s="73"/>
      <c r="D58" s="207"/>
      <c r="E58" s="207"/>
      <c r="F58" s="207"/>
      <c r="G58" s="209"/>
      <c r="H58" s="210"/>
      <c r="I58" s="207"/>
      <c r="J58" s="207"/>
      <c r="K58" s="207"/>
      <c r="L58" s="209"/>
      <c r="O58" s="189"/>
      <c r="P58" s="214" t="str">
        <f>$D45</f>
        <v>A4</v>
      </c>
      <c r="Q58" s="73"/>
      <c r="R58" s="73"/>
      <c r="S58" s="207"/>
      <c r="T58" s="207"/>
      <c r="U58" s="207"/>
      <c r="V58" s="209"/>
      <c r="W58" s="210"/>
      <c r="X58" s="207"/>
      <c r="Y58" s="207"/>
      <c r="Z58" s="207"/>
      <c r="AA58" s="209"/>
    </row>
    <row r="59" spans="1:28" ht="21.75" customHeight="1" thickBot="1" x14ac:dyDescent="0.3">
      <c r="A59" s="105" t="s">
        <v>114</v>
      </c>
      <c r="B59" s="193"/>
      <c r="C59" s="193"/>
      <c r="D59" s="193"/>
      <c r="E59" s="193"/>
      <c r="F59" s="193"/>
      <c r="G59" s="195"/>
      <c r="H59" s="190"/>
      <c r="I59" s="193"/>
      <c r="J59" s="193"/>
      <c r="K59" s="193"/>
      <c r="L59" s="195"/>
      <c r="M59" s="183"/>
      <c r="N59" s="183"/>
      <c r="O59" s="184"/>
      <c r="P59" s="105" t="s">
        <v>114</v>
      </c>
      <c r="Q59" s="193"/>
      <c r="R59" s="193"/>
      <c r="S59" s="193"/>
      <c r="T59" s="193"/>
      <c r="U59" s="193"/>
      <c r="V59" s="195"/>
      <c r="W59" s="190"/>
      <c r="X59" s="193"/>
      <c r="Y59" s="193"/>
      <c r="Z59" s="193"/>
      <c r="AA59" s="195"/>
    </row>
    <row r="60" spans="1:28" ht="3" customHeight="1" x14ac:dyDescent="0.2"/>
    <row r="61" spans="1:28" ht="21" customHeight="1" x14ac:dyDescent="0.2">
      <c r="A61" s="181" t="str">
        <f>"Die "&amp;$B74&amp;" wird freundlich unterstützt von:"</f>
        <v>Die   3-Serien Liga wird freundlich unterstützt von:</v>
      </c>
      <c r="M61" s="183"/>
      <c r="N61" s="183"/>
      <c r="O61" s="184"/>
      <c r="P61" s="181" t="str">
        <f>"Die "&amp;$B74&amp;" wird freundlich unterstützt von:"</f>
        <v>Die   3-Serien Liga wird freundlich unterstützt von:</v>
      </c>
    </row>
    <row r="62" spans="1:28" ht="18" customHeight="1" x14ac:dyDescent="0.25">
      <c r="A62" s="185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O62" s="184"/>
      <c r="P62" s="185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</row>
    <row r="63" spans="1:28" ht="18" customHeight="1" x14ac:dyDescent="0.3">
      <c r="A63" s="187">
        <f>$A$3</f>
        <v>0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O63" s="184"/>
      <c r="P63" s="187">
        <f>$A$3</f>
        <v>0</v>
      </c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</row>
    <row r="64" spans="1:28" ht="18" customHeight="1" x14ac:dyDescent="0.25">
      <c r="A64" s="185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O64" s="184"/>
      <c r="P64" s="185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</row>
    <row r="65" spans="1:28" ht="18" customHeight="1" x14ac:dyDescent="0.25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O65" s="184"/>
      <c r="P65" s="185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</row>
    <row r="66" spans="1:28" ht="18" customHeight="1" x14ac:dyDescent="0.25">
      <c r="A66" s="185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O66" s="184"/>
      <c r="P66" s="185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</row>
    <row r="67" spans="1:28" ht="18" customHeight="1" x14ac:dyDescent="0.25">
      <c r="A67" s="185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O67" s="184"/>
      <c r="P67" s="185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</row>
    <row r="68" spans="1:28" ht="18" customHeight="1" x14ac:dyDescent="0.25">
      <c r="A68" s="185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O68" s="184"/>
      <c r="P68" s="185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</row>
    <row r="69" spans="1:28" ht="18" customHeight="1" x14ac:dyDescent="0.25">
      <c r="A69" s="185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O69" s="184"/>
      <c r="P69" s="185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</row>
    <row r="70" spans="1:28" ht="18" customHeight="1" x14ac:dyDescent="0.25">
      <c r="A70" s="185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O70" s="184"/>
      <c r="P70" s="185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</row>
    <row r="71" spans="1:28" ht="18" customHeight="1" x14ac:dyDescent="0.25">
      <c r="A71" s="185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O71" s="184"/>
      <c r="P71" s="185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</row>
    <row r="72" spans="1:28" ht="18" customHeight="1" x14ac:dyDescent="0.25">
      <c r="A72" s="185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O72" s="184"/>
      <c r="P72" s="185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</row>
    <row r="73" spans="1:28" ht="18" customHeight="1" x14ac:dyDescent="0.25">
      <c r="A73" s="185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O73" s="184"/>
      <c r="P73" s="185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</row>
    <row r="74" spans="1:28" ht="24" customHeight="1" thickBot="1" x14ac:dyDescent="0.25">
      <c r="A74" s="81"/>
      <c r="B74" s="267" t="str">
        <f>VORNE_15S!$B$1</f>
        <v xml:space="preserve">  3-Serien Liga</v>
      </c>
      <c r="C74" s="267"/>
      <c r="D74" s="267"/>
      <c r="E74" s="267"/>
      <c r="F74" s="267"/>
      <c r="G74" s="267"/>
      <c r="H74" s="267"/>
      <c r="I74" s="267"/>
      <c r="J74" s="268">
        <f>VORNE_15S!J61</f>
        <v>2023</v>
      </c>
      <c r="K74" s="268"/>
      <c r="L74" s="268"/>
      <c r="M74" s="180" t="str">
        <f>VORNE_15S!M61</f>
        <v>B</v>
      </c>
      <c r="N74" s="180"/>
      <c r="O74" s="69">
        <f>VORNE_15S!O61</f>
        <v>2</v>
      </c>
      <c r="P74" s="81"/>
      <c r="Q74" s="267" t="str">
        <f>$B$14</f>
        <v xml:space="preserve">  3-Serien Liga</v>
      </c>
      <c r="R74" s="267"/>
      <c r="S74" s="267"/>
      <c r="T74" s="267"/>
      <c r="U74" s="267"/>
      <c r="V74" s="267"/>
      <c r="W74" s="267"/>
      <c r="X74" s="267"/>
      <c r="Y74" s="268">
        <f>$J$14</f>
        <v>2023</v>
      </c>
      <c r="Z74" s="268"/>
      <c r="AA74" s="268"/>
    </row>
    <row r="75" spans="1:28" ht="18" customHeight="1" thickBot="1" x14ac:dyDescent="0.3">
      <c r="A75" s="82" t="s">
        <v>90</v>
      </c>
      <c r="B75" s="188"/>
      <c r="C75" s="188"/>
      <c r="D75" s="84" t="str">
        <f>M74&amp;O74</f>
        <v>B2</v>
      </c>
      <c r="E75" s="84" t="s">
        <v>91</v>
      </c>
      <c r="F75" s="188"/>
      <c r="G75" s="254"/>
      <c r="H75" s="254"/>
      <c r="I75" s="254"/>
      <c r="J75" s="254"/>
      <c r="K75" s="254"/>
      <c r="L75" s="257"/>
      <c r="M75" s="166"/>
      <c r="N75" s="166"/>
      <c r="O75" s="189"/>
      <c r="P75" s="82" t="s">
        <v>90</v>
      </c>
      <c r="Q75" s="188"/>
      <c r="R75" s="188"/>
      <c r="S75" s="84" t="str">
        <f>M74&amp;O74-1</f>
        <v>B1</v>
      </c>
      <c r="T75" s="84" t="s">
        <v>91</v>
      </c>
      <c r="U75" s="188"/>
      <c r="V75" s="254"/>
      <c r="W75" s="254"/>
      <c r="X75" s="254"/>
      <c r="Y75" s="254"/>
      <c r="Z75" s="254"/>
      <c r="AA75" s="257"/>
    </row>
    <row r="76" spans="1:28" ht="18" customHeight="1" thickBot="1" x14ac:dyDescent="0.25">
      <c r="A76" s="190" t="s">
        <v>92</v>
      </c>
      <c r="B76" s="191" t="s">
        <v>93</v>
      </c>
      <c r="C76" s="191" t="s">
        <v>23</v>
      </c>
      <c r="D76" s="191" t="s">
        <v>94</v>
      </c>
      <c r="E76" s="191" t="s">
        <v>95</v>
      </c>
      <c r="F76" s="191" t="s">
        <v>96</v>
      </c>
      <c r="G76" s="192" t="s">
        <v>97</v>
      </c>
      <c r="H76" s="263" t="s">
        <v>98</v>
      </c>
      <c r="I76" s="264"/>
      <c r="J76" s="264"/>
      <c r="K76" s="264"/>
      <c r="L76" s="265"/>
      <c r="M76" s="166"/>
      <c r="N76" s="166"/>
      <c r="O76" s="189"/>
      <c r="P76" s="190" t="s">
        <v>92</v>
      </c>
      <c r="Q76" s="191" t="s">
        <v>93</v>
      </c>
      <c r="R76" s="191" t="s">
        <v>23</v>
      </c>
      <c r="S76" s="191" t="s">
        <v>94</v>
      </c>
      <c r="T76" s="191" t="s">
        <v>95</v>
      </c>
      <c r="U76" s="191" t="s">
        <v>96</v>
      </c>
      <c r="V76" s="192" t="s">
        <v>97</v>
      </c>
      <c r="W76" s="263" t="s">
        <v>98</v>
      </c>
      <c r="X76" s="264"/>
      <c r="Y76" s="264"/>
      <c r="Z76" s="264"/>
      <c r="AA76" s="265"/>
    </row>
    <row r="77" spans="1:28" ht="21.75" customHeight="1" thickBot="1" x14ac:dyDescent="0.25">
      <c r="A77" s="266" t="s">
        <v>144</v>
      </c>
      <c r="B77" s="274"/>
      <c r="C77" s="275"/>
      <c r="D77" s="193" t="s">
        <v>100</v>
      </c>
      <c r="E77" s="193"/>
      <c r="F77" s="194"/>
      <c r="G77" s="195" t="s">
        <v>100</v>
      </c>
      <c r="H77" s="190"/>
      <c r="I77" s="193"/>
      <c r="J77" s="193"/>
      <c r="K77" s="193"/>
      <c r="L77" s="195"/>
      <c r="M77" s="162" t="s">
        <v>138</v>
      </c>
      <c r="N77" s="162"/>
      <c r="O77" s="94"/>
      <c r="P77" s="266" t="s">
        <v>144</v>
      </c>
      <c r="Q77" s="274"/>
      <c r="R77" s="275"/>
      <c r="S77" s="193" t="s">
        <v>100</v>
      </c>
      <c r="T77" s="193"/>
      <c r="U77" s="194"/>
      <c r="V77" s="195" t="s">
        <v>100</v>
      </c>
      <c r="W77" s="190"/>
      <c r="X77" s="193"/>
      <c r="Y77" s="193"/>
      <c r="Z77" s="193"/>
      <c r="AA77" s="195"/>
      <c r="AB77" s="162" t="s">
        <v>138</v>
      </c>
    </row>
    <row r="78" spans="1:28" ht="21.75" customHeight="1" x14ac:dyDescent="0.2">
      <c r="A78" s="196" t="s">
        <v>112</v>
      </c>
      <c r="B78" s="71">
        <f>VLOOKUP($D75,'Tischplan_16er_1.-5.'!$4:$100,34)</f>
        <v>1</v>
      </c>
      <c r="C78" s="71">
        <f>VLOOKUP($D75,'Tischplan_16er_1.-5.'!$4:$100,35)</f>
        <v>3</v>
      </c>
      <c r="D78" s="197"/>
      <c r="E78" s="197"/>
      <c r="F78" s="198"/>
      <c r="G78" s="199"/>
      <c r="H78" s="200"/>
      <c r="I78" s="197"/>
      <c r="J78" s="197"/>
      <c r="K78" s="197"/>
      <c r="L78" s="199"/>
      <c r="M78" s="157"/>
      <c r="N78" s="162"/>
      <c r="O78" s="94"/>
      <c r="P78" s="196" t="s">
        <v>112</v>
      </c>
      <c r="Q78" s="71">
        <f>VLOOKUP($S75,'Tischplan_16er_1.-5.'!$4:$100,34)</f>
        <v>2</v>
      </c>
      <c r="R78" s="71">
        <f>VLOOKUP($S75,'Tischplan_16er_1.-5.'!$4:$100,35)</f>
        <v>3</v>
      </c>
      <c r="S78" s="197"/>
      <c r="T78" s="197"/>
      <c r="U78" s="198"/>
      <c r="V78" s="199"/>
      <c r="W78" s="200"/>
      <c r="X78" s="197"/>
      <c r="Y78" s="197"/>
      <c r="Z78" s="197"/>
      <c r="AA78" s="199"/>
      <c r="AB78" s="157"/>
    </row>
    <row r="79" spans="1:28" ht="21.75" customHeight="1" x14ac:dyDescent="0.2">
      <c r="A79" s="201" t="s">
        <v>113</v>
      </c>
      <c r="B79" s="168">
        <f>VLOOKUP($D75,'Tischplan_16er_1.-5.'!$4:$100,36)</f>
        <v>4</v>
      </c>
      <c r="C79" s="168">
        <f>VLOOKUP($D75,'Tischplan_16er_1.-5.'!$4:$100,37)</f>
        <v>4</v>
      </c>
      <c r="D79" s="202"/>
      <c r="E79" s="202"/>
      <c r="F79" s="203"/>
      <c r="G79" s="204"/>
      <c r="H79" s="205"/>
      <c r="I79" s="202"/>
      <c r="J79" s="202"/>
      <c r="K79" s="202"/>
      <c r="L79" s="204"/>
      <c r="M79" s="157"/>
      <c r="N79" s="162"/>
      <c r="O79" s="94"/>
      <c r="P79" s="201" t="s">
        <v>113</v>
      </c>
      <c r="Q79" s="168">
        <f>VLOOKUP($S75,'Tischplan_16er_1.-5.'!$4:$100,36)</f>
        <v>3</v>
      </c>
      <c r="R79" s="168">
        <f>VLOOKUP($S75,'Tischplan_16er_1.-5.'!$4:$100,37)</f>
        <v>4</v>
      </c>
      <c r="S79" s="202"/>
      <c r="T79" s="202"/>
      <c r="U79" s="203"/>
      <c r="V79" s="204"/>
      <c r="W79" s="205"/>
      <c r="X79" s="202"/>
      <c r="Y79" s="202"/>
      <c r="Z79" s="202"/>
      <c r="AA79" s="204"/>
      <c r="AB79" s="157"/>
    </row>
    <row r="80" spans="1:28" ht="21.75" customHeight="1" thickBot="1" x14ac:dyDescent="0.25">
      <c r="A80" s="206" t="s">
        <v>145</v>
      </c>
      <c r="B80" s="73">
        <f>VLOOKUP($D75,'Tischplan_16er_1.-5.'!$4:$100,38)</f>
        <v>3</v>
      </c>
      <c r="C80" s="73">
        <f>VLOOKUP($D75,'Tischplan_16er_1.-5.'!$4:$100,39)</f>
        <v>1</v>
      </c>
      <c r="D80" s="207"/>
      <c r="E80" s="207"/>
      <c r="F80" s="208"/>
      <c r="G80" s="209"/>
      <c r="H80" s="210"/>
      <c r="I80" s="207"/>
      <c r="J80" s="207"/>
      <c r="K80" s="207"/>
      <c r="L80" s="209"/>
      <c r="M80" s="157"/>
      <c r="N80" s="162"/>
      <c r="O80" s="94"/>
      <c r="P80" s="206" t="s">
        <v>145</v>
      </c>
      <c r="Q80" s="73">
        <f>VLOOKUP($S75,'Tischplan_16er_1.-5.'!$4:$100,38)</f>
        <v>4</v>
      </c>
      <c r="R80" s="73">
        <f>VLOOKUP($S75,'Tischplan_16er_1.-5.'!$4:$100,39)</f>
        <v>1</v>
      </c>
      <c r="S80" s="207"/>
      <c r="T80" s="207"/>
      <c r="U80" s="208"/>
      <c r="V80" s="209"/>
      <c r="W80" s="210"/>
      <c r="X80" s="207"/>
      <c r="Y80" s="207"/>
      <c r="Z80" s="207"/>
      <c r="AA80" s="209"/>
      <c r="AB80" s="157"/>
    </row>
    <row r="81" spans="1:27" ht="21.75" customHeight="1" thickBot="1" x14ac:dyDescent="0.25">
      <c r="A81" s="266" t="s">
        <v>146</v>
      </c>
      <c r="B81" s="274"/>
      <c r="C81" s="275"/>
      <c r="D81" s="193"/>
      <c r="E81" s="193"/>
      <c r="F81" s="194"/>
      <c r="G81" s="195"/>
      <c r="H81" s="190"/>
      <c r="I81" s="193"/>
      <c r="J81" s="193"/>
      <c r="K81" s="193"/>
      <c r="L81" s="195"/>
      <c r="O81" s="189"/>
      <c r="P81" s="266" t="s">
        <v>146</v>
      </c>
      <c r="Q81" s="274"/>
      <c r="R81" s="275"/>
      <c r="S81" s="193"/>
      <c r="T81" s="193"/>
      <c r="U81" s="194"/>
      <c r="V81" s="195"/>
      <c r="W81" s="190"/>
      <c r="X81" s="193"/>
      <c r="Y81" s="193"/>
      <c r="Z81" s="193"/>
      <c r="AA81" s="195"/>
    </row>
    <row r="82" spans="1:27" ht="21.75" customHeight="1" thickBot="1" x14ac:dyDescent="0.25">
      <c r="A82" s="266" t="s">
        <v>147</v>
      </c>
      <c r="B82" s="274"/>
      <c r="C82" s="275"/>
      <c r="D82" s="193" t="s">
        <v>100</v>
      </c>
      <c r="E82" s="193"/>
      <c r="F82" s="194"/>
      <c r="G82" s="195" t="s">
        <v>100</v>
      </c>
      <c r="H82" s="190"/>
      <c r="I82" s="193"/>
      <c r="J82" s="193"/>
      <c r="K82" s="193"/>
      <c r="L82" s="195"/>
      <c r="O82" s="189"/>
      <c r="P82" s="266" t="s">
        <v>147</v>
      </c>
      <c r="Q82" s="274"/>
      <c r="R82" s="275"/>
      <c r="S82" s="193" t="s">
        <v>100</v>
      </c>
      <c r="T82" s="193"/>
      <c r="U82" s="194"/>
      <c r="V82" s="195" t="s">
        <v>100</v>
      </c>
      <c r="W82" s="190"/>
      <c r="X82" s="193"/>
      <c r="Y82" s="193"/>
      <c r="Z82" s="193"/>
      <c r="AA82" s="195"/>
    </row>
    <row r="83" spans="1:27" ht="9" customHeight="1" thickBot="1" x14ac:dyDescent="0.25">
      <c r="A83" s="164"/>
      <c r="B83" s="211"/>
      <c r="C83" s="211"/>
      <c r="D83" s="188"/>
      <c r="E83" s="188"/>
      <c r="F83" s="188"/>
      <c r="G83" s="188"/>
      <c r="H83" s="188"/>
      <c r="I83" s="188"/>
      <c r="J83" s="188"/>
      <c r="K83" s="188"/>
      <c r="L83" s="188"/>
      <c r="P83" s="164"/>
      <c r="Q83" s="174"/>
      <c r="R83" s="174"/>
      <c r="S83" s="212"/>
      <c r="T83" s="212"/>
      <c r="U83" s="212"/>
      <c r="V83" s="212"/>
      <c r="W83" s="212"/>
      <c r="X83" s="212"/>
      <c r="Y83" s="212"/>
      <c r="Z83" s="212"/>
      <c r="AA83" s="212"/>
    </row>
    <row r="84" spans="1:27" ht="18" customHeight="1" thickBot="1" x14ac:dyDescent="0.3">
      <c r="A84" s="82" t="s">
        <v>148</v>
      </c>
      <c r="B84" s="188"/>
      <c r="C84" s="188"/>
      <c r="D84" s="84"/>
      <c r="E84" s="84"/>
      <c r="F84" s="188"/>
      <c r="G84" s="84"/>
      <c r="H84" s="188"/>
      <c r="I84" s="188"/>
      <c r="J84" s="188"/>
      <c r="K84" s="188"/>
      <c r="L84" s="213"/>
      <c r="O84" s="189"/>
      <c r="P84" s="82" t="s">
        <v>148</v>
      </c>
      <c r="Q84" s="188"/>
      <c r="R84" s="188"/>
      <c r="S84" s="84"/>
      <c r="T84" s="84"/>
      <c r="U84" s="188"/>
      <c r="V84" s="84"/>
      <c r="W84" s="188"/>
      <c r="X84" s="188"/>
      <c r="Y84" s="188"/>
      <c r="Z84" s="188"/>
      <c r="AA84" s="213"/>
    </row>
    <row r="85" spans="1:27" ht="21.75" customHeight="1" x14ac:dyDescent="0.2">
      <c r="A85" s="196" t="str">
        <f>$S75</f>
        <v>B1</v>
      </c>
      <c r="B85" s="71"/>
      <c r="C85" s="71"/>
      <c r="D85" s="197"/>
      <c r="E85" s="197"/>
      <c r="F85" s="197"/>
      <c r="G85" s="199"/>
      <c r="H85" s="200"/>
      <c r="I85" s="197"/>
      <c r="J85" s="197"/>
      <c r="K85" s="197"/>
      <c r="L85" s="199"/>
      <c r="O85" s="189"/>
      <c r="P85" s="196" t="str">
        <f>$S75</f>
        <v>B1</v>
      </c>
      <c r="Q85" s="71"/>
      <c r="R85" s="71"/>
      <c r="S85" s="197"/>
      <c r="T85" s="197"/>
      <c r="U85" s="197"/>
      <c r="V85" s="199"/>
      <c r="W85" s="200"/>
      <c r="X85" s="197"/>
      <c r="Y85" s="197"/>
      <c r="Z85" s="197"/>
      <c r="AA85" s="199"/>
    </row>
    <row r="86" spans="1:27" ht="21.75" customHeight="1" x14ac:dyDescent="0.2">
      <c r="A86" s="201" t="str">
        <f>$D75</f>
        <v>B2</v>
      </c>
      <c r="B86" s="168"/>
      <c r="C86" s="168"/>
      <c r="D86" s="202"/>
      <c r="E86" s="202"/>
      <c r="F86" s="202"/>
      <c r="G86" s="204"/>
      <c r="H86" s="205"/>
      <c r="I86" s="202"/>
      <c r="J86" s="202"/>
      <c r="K86" s="202"/>
      <c r="L86" s="204"/>
      <c r="O86" s="189"/>
      <c r="P86" s="201" t="str">
        <f>$D75</f>
        <v>B2</v>
      </c>
      <c r="Q86" s="168"/>
      <c r="R86" s="168"/>
      <c r="S86" s="202"/>
      <c r="T86" s="202"/>
      <c r="U86" s="202"/>
      <c r="V86" s="204"/>
      <c r="W86" s="205"/>
      <c r="X86" s="202"/>
      <c r="Y86" s="202"/>
      <c r="Z86" s="202"/>
      <c r="AA86" s="204"/>
    </row>
    <row r="87" spans="1:27" ht="21.75" customHeight="1" x14ac:dyDescent="0.2">
      <c r="A87" s="201" t="str">
        <f>$S105</f>
        <v>B3</v>
      </c>
      <c r="B87" s="168"/>
      <c r="C87" s="168"/>
      <c r="D87" s="202"/>
      <c r="E87" s="202"/>
      <c r="F87" s="202"/>
      <c r="G87" s="204"/>
      <c r="H87" s="205"/>
      <c r="I87" s="202"/>
      <c r="J87" s="202"/>
      <c r="K87" s="202"/>
      <c r="L87" s="204"/>
      <c r="O87" s="189"/>
      <c r="P87" s="201" t="str">
        <f>$S105</f>
        <v>B3</v>
      </c>
      <c r="Q87" s="168"/>
      <c r="R87" s="168"/>
      <c r="S87" s="202"/>
      <c r="T87" s="202"/>
      <c r="U87" s="202"/>
      <c r="V87" s="204"/>
      <c r="W87" s="205"/>
      <c r="X87" s="202"/>
      <c r="Y87" s="202"/>
      <c r="Z87" s="202"/>
      <c r="AA87" s="204"/>
    </row>
    <row r="88" spans="1:27" ht="21.75" customHeight="1" thickBot="1" x14ac:dyDescent="0.25">
      <c r="A88" s="214" t="str">
        <f>$D105</f>
        <v>B4</v>
      </c>
      <c r="B88" s="73"/>
      <c r="C88" s="73"/>
      <c r="D88" s="207"/>
      <c r="E88" s="207"/>
      <c r="F88" s="207"/>
      <c r="G88" s="209"/>
      <c r="H88" s="210"/>
      <c r="I88" s="207"/>
      <c r="J88" s="207"/>
      <c r="K88" s="207"/>
      <c r="L88" s="209"/>
      <c r="O88" s="189"/>
      <c r="P88" s="214" t="str">
        <f>$D105</f>
        <v>B4</v>
      </c>
      <c r="Q88" s="73"/>
      <c r="R88" s="73"/>
      <c r="S88" s="207"/>
      <c r="T88" s="207"/>
      <c r="U88" s="207"/>
      <c r="V88" s="209"/>
      <c r="W88" s="210"/>
      <c r="X88" s="207"/>
      <c r="Y88" s="207"/>
      <c r="Z88" s="207"/>
      <c r="AA88" s="209"/>
    </row>
    <row r="89" spans="1:27" ht="21.75" customHeight="1" thickBot="1" x14ac:dyDescent="0.3">
      <c r="A89" s="105" t="s">
        <v>114</v>
      </c>
      <c r="B89" s="193"/>
      <c r="C89" s="193"/>
      <c r="D89" s="193"/>
      <c r="E89" s="193"/>
      <c r="F89" s="193"/>
      <c r="G89" s="195"/>
      <c r="H89" s="190"/>
      <c r="I89" s="193"/>
      <c r="J89" s="193"/>
      <c r="K89" s="193"/>
      <c r="L89" s="195"/>
      <c r="M89" s="183"/>
      <c r="N89" s="183"/>
      <c r="O89" s="184"/>
      <c r="P89" s="105" t="s">
        <v>114</v>
      </c>
      <c r="Q89" s="193"/>
      <c r="R89" s="193"/>
      <c r="S89" s="193"/>
      <c r="T89" s="193"/>
      <c r="U89" s="193"/>
      <c r="V89" s="195"/>
      <c r="W89" s="190"/>
      <c r="X89" s="193"/>
      <c r="Y89" s="193"/>
      <c r="Z89" s="193"/>
      <c r="AA89" s="195"/>
    </row>
    <row r="90" spans="1:27" ht="3" customHeight="1" x14ac:dyDescent="0.25">
      <c r="A90" s="215"/>
      <c r="M90" s="183"/>
      <c r="N90" s="183"/>
      <c r="O90" s="184"/>
      <c r="P90" s="215"/>
    </row>
    <row r="91" spans="1:27" ht="21" customHeight="1" x14ac:dyDescent="0.2">
      <c r="A91" s="181" t="str">
        <f>"Die "&amp;$B$14&amp;" wird freundlich unterstützt von:"</f>
        <v>Die   3-Serien Liga wird freundlich unterstützt von:</v>
      </c>
      <c r="O91" s="189"/>
      <c r="P91" s="181" t="str">
        <f>"Die "&amp;$B$14&amp;" wird freundlich unterstützt von:"</f>
        <v>Die   3-Serien Liga wird freundlich unterstützt von:</v>
      </c>
    </row>
    <row r="92" spans="1:27" ht="18" customHeight="1" x14ac:dyDescent="0.25">
      <c r="A92" s="185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O92" s="184"/>
      <c r="P92" s="185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</row>
    <row r="93" spans="1:27" ht="18" customHeight="1" x14ac:dyDescent="0.3">
      <c r="A93" s="187">
        <f>$A$3</f>
        <v>0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O93" s="184"/>
      <c r="P93" s="187">
        <f>$A$3</f>
        <v>0</v>
      </c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</row>
    <row r="94" spans="1:27" ht="18" customHeight="1" x14ac:dyDescent="0.25">
      <c r="A94" s="185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O94" s="184"/>
      <c r="P94" s="185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</row>
    <row r="95" spans="1:27" ht="18" customHeight="1" x14ac:dyDescent="0.25">
      <c r="A95" s="185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O95" s="184"/>
      <c r="P95" s="185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</row>
    <row r="96" spans="1:27" ht="18" customHeight="1" x14ac:dyDescent="0.25">
      <c r="A96" s="185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O96" s="184"/>
      <c r="P96" s="185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</row>
    <row r="97" spans="1:28" ht="18" customHeight="1" x14ac:dyDescent="0.25">
      <c r="A97" s="185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O97" s="184"/>
      <c r="P97" s="185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</row>
    <row r="98" spans="1:28" ht="18" customHeight="1" x14ac:dyDescent="0.25">
      <c r="A98" s="185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O98" s="184"/>
      <c r="P98" s="185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</row>
    <row r="99" spans="1:28" ht="18" customHeight="1" x14ac:dyDescent="0.25">
      <c r="A99" s="185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O99" s="184"/>
      <c r="P99" s="185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</row>
    <row r="100" spans="1:28" ht="18" customHeight="1" x14ac:dyDescent="0.25">
      <c r="A100" s="185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O100" s="184"/>
      <c r="P100" s="185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</row>
    <row r="101" spans="1:28" ht="18" customHeight="1" x14ac:dyDescent="0.25">
      <c r="A101" s="185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O101" s="184"/>
      <c r="P101" s="185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</row>
    <row r="102" spans="1:28" ht="18" customHeight="1" x14ac:dyDescent="0.25">
      <c r="A102" s="185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O102" s="189"/>
      <c r="P102" s="185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</row>
    <row r="103" spans="1:28" ht="18" customHeight="1" x14ac:dyDescent="0.25">
      <c r="A103" s="185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O103" s="189"/>
      <c r="P103" s="185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</row>
    <row r="104" spans="1:28" ht="24" customHeight="1" thickBot="1" x14ac:dyDescent="0.25">
      <c r="A104" s="81"/>
      <c r="B104" s="267" t="str">
        <f>$B$14</f>
        <v xml:space="preserve">  3-Serien Liga</v>
      </c>
      <c r="C104" s="267"/>
      <c r="D104" s="267"/>
      <c r="E104" s="267"/>
      <c r="F104" s="267"/>
      <c r="G104" s="267"/>
      <c r="H104" s="267"/>
      <c r="I104" s="267"/>
      <c r="J104" s="268">
        <f>$J$14</f>
        <v>2023</v>
      </c>
      <c r="K104" s="268"/>
      <c r="L104" s="268"/>
      <c r="M104" s="180" t="str">
        <f>M74</f>
        <v>B</v>
      </c>
      <c r="N104" s="180"/>
      <c r="O104" s="69">
        <f>O74+2</f>
        <v>4</v>
      </c>
      <c r="P104" s="81"/>
      <c r="Q104" s="267" t="str">
        <f>$B$14</f>
        <v xml:space="preserve">  3-Serien Liga</v>
      </c>
      <c r="R104" s="267"/>
      <c r="S104" s="267"/>
      <c r="T104" s="267"/>
      <c r="U104" s="267"/>
      <c r="V104" s="267"/>
      <c r="W104" s="267"/>
      <c r="X104" s="267"/>
      <c r="Y104" s="268">
        <f>$J$14</f>
        <v>2023</v>
      </c>
      <c r="Z104" s="268"/>
      <c r="AA104" s="268"/>
    </row>
    <row r="105" spans="1:28" ht="18" customHeight="1" thickBot="1" x14ac:dyDescent="0.3">
      <c r="A105" s="82" t="s">
        <v>90</v>
      </c>
      <c r="B105" s="188"/>
      <c r="C105" s="188"/>
      <c r="D105" s="84" t="str">
        <f>M104&amp;O104</f>
        <v>B4</v>
      </c>
      <c r="E105" s="84" t="s">
        <v>91</v>
      </c>
      <c r="F105" s="188"/>
      <c r="G105" s="254"/>
      <c r="H105" s="274"/>
      <c r="I105" s="274"/>
      <c r="J105" s="274"/>
      <c r="K105" s="274"/>
      <c r="L105" s="276"/>
      <c r="M105" s="166"/>
      <c r="N105" s="166"/>
      <c r="O105" s="189"/>
      <c r="P105" s="82" t="s">
        <v>90</v>
      </c>
      <c r="Q105" s="188"/>
      <c r="R105" s="188"/>
      <c r="S105" s="84" t="str">
        <f>M104&amp;O104-1</f>
        <v>B3</v>
      </c>
      <c r="T105" s="84" t="s">
        <v>91</v>
      </c>
      <c r="U105" s="188"/>
      <c r="V105" s="254"/>
      <c r="W105" s="254"/>
      <c r="X105" s="254"/>
      <c r="Y105" s="254"/>
      <c r="Z105" s="254"/>
      <c r="AA105" s="257"/>
    </row>
    <row r="106" spans="1:28" ht="18" customHeight="1" thickBot="1" x14ac:dyDescent="0.25">
      <c r="A106" s="190" t="s">
        <v>92</v>
      </c>
      <c r="B106" s="191" t="s">
        <v>93</v>
      </c>
      <c r="C106" s="191" t="s">
        <v>23</v>
      </c>
      <c r="D106" s="191" t="s">
        <v>94</v>
      </c>
      <c r="E106" s="191" t="s">
        <v>95</v>
      </c>
      <c r="F106" s="191" t="s">
        <v>96</v>
      </c>
      <c r="G106" s="192" t="s">
        <v>97</v>
      </c>
      <c r="H106" s="263" t="s">
        <v>98</v>
      </c>
      <c r="I106" s="264"/>
      <c r="J106" s="264"/>
      <c r="K106" s="264"/>
      <c r="L106" s="265"/>
      <c r="M106" s="166"/>
      <c r="N106" s="166"/>
      <c r="O106" s="189"/>
      <c r="P106" s="190" t="s">
        <v>92</v>
      </c>
      <c r="Q106" s="191" t="s">
        <v>93</v>
      </c>
      <c r="R106" s="191" t="s">
        <v>23</v>
      </c>
      <c r="S106" s="191" t="s">
        <v>94</v>
      </c>
      <c r="T106" s="191" t="s">
        <v>95</v>
      </c>
      <c r="U106" s="191" t="s">
        <v>96</v>
      </c>
      <c r="V106" s="192" t="s">
        <v>97</v>
      </c>
      <c r="W106" s="263" t="s">
        <v>98</v>
      </c>
      <c r="X106" s="264"/>
      <c r="Y106" s="264"/>
      <c r="Z106" s="264"/>
      <c r="AA106" s="265"/>
    </row>
    <row r="107" spans="1:28" ht="21.75" customHeight="1" thickBot="1" x14ac:dyDescent="0.25">
      <c r="A107" s="266" t="s">
        <v>144</v>
      </c>
      <c r="B107" s="274"/>
      <c r="C107" s="275"/>
      <c r="D107" s="193" t="s">
        <v>100</v>
      </c>
      <c r="E107" s="193"/>
      <c r="F107" s="194"/>
      <c r="G107" s="195" t="s">
        <v>100</v>
      </c>
      <c r="H107" s="190"/>
      <c r="I107" s="193"/>
      <c r="J107" s="193"/>
      <c r="K107" s="193"/>
      <c r="L107" s="195"/>
      <c r="M107" s="162" t="s">
        <v>138</v>
      </c>
      <c r="N107" s="162"/>
      <c r="O107" s="94"/>
      <c r="P107" s="266" t="s">
        <v>144</v>
      </c>
      <c r="Q107" s="274"/>
      <c r="R107" s="275"/>
      <c r="S107" s="193" t="s">
        <v>100</v>
      </c>
      <c r="T107" s="193"/>
      <c r="U107" s="194"/>
      <c r="V107" s="195" t="s">
        <v>100</v>
      </c>
      <c r="W107" s="190"/>
      <c r="X107" s="193"/>
      <c r="Y107" s="193"/>
      <c r="Z107" s="193"/>
      <c r="AA107" s="195"/>
      <c r="AB107" s="162" t="s">
        <v>138</v>
      </c>
    </row>
    <row r="108" spans="1:28" ht="21.75" customHeight="1" x14ac:dyDescent="0.2">
      <c r="A108" s="196" t="s">
        <v>112</v>
      </c>
      <c r="B108" s="71">
        <f>VLOOKUP($D105,'Tischplan_16er_1.-5.'!$4:$100,34)</f>
        <v>3</v>
      </c>
      <c r="C108" s="71">
        <f>VLOOKUP($D105,'Tischplan_16er_1.-5.'!$4:$100,35)</f>
        <v>3</v>
      </c>
      <c r="D108" s="197"/>
      <c r="E108" s="197"/>
      <c r="F108" s="198"/>
      <c r="G108" s="199"/>
      <c r="H108" s="200"/>
      <c r="I108" s="197"/>
      <c r="J108" s="197"/>
      <c r="K108" s="197"/>
      <c r="L108" s="199"/>
      <c r="M108" s="157"/>
      <c r="N108" s="162"/>
      <c r="O108" s="94"/>
      <c r="P108" s="196" t="s">
        <v>112</v>
      </c>
      <c r="Q108" s="71">
        <f>VLOOKUP($S105,'Tischplan_16er_1.-5.'!$4:$100,34)</f>
        <v>4</v>
      </c>
      <c r="R108" s="71">
        <f>VLOOKUP($S105,'Tischplan_16er_1.-5.'!$4:$100,35)</f>
        <v>3</v>
      </c>
      <c r="S108" s="197"/>
      <c r="T108" s="197"/>
      <c r="U108" s="198"/>
      <c r="V108" s="199"/>
      <c r="W108" s="200"/>
      <c r="X108" s="197"/>
      <c r="Y108" s="197"/>
      <c r="Z108" s="197"/>
      <c r="AA108" s="199"/>
      <c r="AB108" s="157"/>
    </row>
    <row r="109" spans="1:28" ht="21.75" customHeight="1" x14ac:dyDescent="0.2">
      <c r="A109" s="201" t="s">
        <v>113</v>
      </c>
      <c r="B109" s="168">
        <f>VLOOKUP($D105,'Tischplan_16er_1.-5.'!$4:$100,36)</f>
        <v>2</v>
      </c>
      <c r="C109" s="168">
        <f>VLOOKUP($D105,'Tischplan_16er_1.-5.'!$4:$100,37)</f>
        <v>4</v>
      </c>
      <c r="D109" s="202"/>
      <c r="E109" s="202"/>
      <c r="F109" s="203"/>
      <c r="G109" s="204"/>
      <c r="H109" s="205"/>
      <c r="I109" s="202"/>
      <c r="J109" s="202"/>
      <c r="K109" s="202"/>
      <c r="L109" s="204"/>
      <c r="M109" s="157"/>
      <c r="N109" s="162"/>
      <c r="O109" s="94"/>
      <c r="P109" s="201" t="s">
        <v>113</v>
      </c>
      <c r="Q109" s="168">
        <f>VLOOKUP($S105,'Tischplan_16er_1.-5.'!$4:$100,36)</f>
        <v>1</v>
      </c>
      <c r="R109" s="168">
        <f>VLOOKUP($S105,'Tischplan_16er_1.-5.'!$4:$100,37)</f>
        <v>4</v>
      </c>
      <c r="S109" s="202"/>
      <c r="T109" s="202"/>
      <c r="U109" s="203"/>
      <c r="V109" s="204"/>
      <c r="W109" s="205"/>
      <c r="X109" s="202"/>
      <c r="Y109" s="202"/>
      <c r="Z109" s="202"/>
      <c r="AA109" s="204"/>
      <c r="AB109" s="157"/>
    </row>
    <row r="110" spans="1:28" ht="21.75" customHeight="1" thickBot="1" x14ac:dyDescent="0.25">
      <c r="A110" s="206" t="s">
        <v>145</v>
      </c>
      <c r="B110" s="73">
        <f>VLOOKUP($D105,'Tischplan_16er_1.-5.'!$4:$100,38)</f>
        <v>1</v>
      </c>
      <c r="C110" s="73">
        <f>VLOOKUP($D105,'Tischplan_16er_1.-5.'!$4:$100,39)</f>
        <v>1</v>
      </c>
      <c r="D110" s="207"/>
      <c r="E110" s="207"/>
      <c r="F110" s="208"/>
      <c r="G110" s="209"/>
      <c r="H110" s="210"/>
      <c r="I110" s="207"/>
      <c r="J110" s="207"/>
      <c r="K110" s="207"/>
      <c r="L110" s="209"/>
      <c r="M110" s="157"/>
      <c r="N110" s="162"/>
      <c r="O110" s="94"/>
      <c r="P110" s="206" t="s">
        <v>145</v>
      </c>
      <c r="Q110" s="73">
        <f>VLOOKUP($S105,'Tischplan_16er_1.-5.'!$4:$100,38)</f>
        <v>2</v>
      </c>
      <c r="R110" s="73">
        <f>VLOOKUP($S105,'Tischplan_16er_1.-5.'!$4:$100,39)</f>
        <v>1</v>
      </c>
      <c r="S110" s="207"/>
      <c r="T110" s="207"/>
      <c r="U110" s="208"/>
      <c r="V110" s="209"/>
      <c r="W110" s="210"/>
      <c r="X110" s="207"/>
      <c r="Y110" s="207"/>
      <c r="Z110" s="207"/>
      <c r="AA110" s="209"/>
      <c r="AB110" s="157"/>
    </row>
    <row r="111" spans="1:28" ht="21.75" customHeight="1" thickBot="1" x14ac:dyDescent="0.25">
      <c r="A111" s="266" t="s">
        <v>146</v>
      </c>
      <c r="B111" s="274"/>
      <c r="C111" s="275"/>
      <c r="D111" s="193"/>
      <c r="E111" s="193"/>
      <c r="F111" s="194"/>
      <c r="G111" s="195"/>
      <c r="H111" s="190"/>
      <c r="I111" s="193"/>
      <c r="J111" s="193"/>
      <c r="K111" s="193"/>
      <c r="L111" s="195"/>
      <c r="O111" s="189"/>
      <c r="P111" s="266" t="s">
        <v>146</v>
      </c>
      <c r="Q111" s="274"/>
      <c r="R111" s="275"/>
      <c r="S111" s="193"/>
      <c r="T111" s="193"/>
      <c r="U111" s="194"/>
      <c r="V111" s="195"/>
      <c r="W111" s="190"/>
      <c r="X111" s="193"/>
      <c r="Y111" s="193"/>
      <c r="Z111" s="193"/>
      <c r="AA111" s="195"/>
    </row>
    <row r="112" spans="1:28" ht="21.75" customHeight="1" thickBot="1" x14ac:dyDescent="0.25">
      <c r="A112" s="266" t="s">
        <v>147</v>
      </c>
      <c r="B112" s="274"/>
      <c r="C112" s="275"/>
      <c r="D112" s="193" t="s">
        <v>100</v>
      </c>
      <c r="E112" s="193"/>
      <c r="F112" s="194"/>
      <c r="G112" s="195" t="s">
        <v>100</v>
      </c>
      <c r="H112" s="190"/>
      <c r="I112" s="193"/>
      <c r="J112" s="193"/>
      <c r="K112" s="193"/>
      <c r="L112" s="195"/>
      <c r="O112" s="189"/>
      <c r="P112" s="266" t="s">
        <v>147</v>
      </c>
      <c r="Q112" s="274"/>
      <c r="R112" s="275"/>
      <c r="S112" s="193" t="s">
        <v>100</v>
      </c>
      <c r="T112" s="193"/>
      <c r="U112" s="194"/>
      <c r="V112" s="195" t="s">
        <v>100</v>
      </c>
      <c r="W112" s="190"/>
      <c r="X112" s="193"/>
      <c r="Y112" s="193"/>
      <c r="Z112" s="193"/>
      <c r="AA112" s="195"/>
    </row>
    <row r="113" spans="1:27" ht="9" customHeight="1" thickBot="1" x14ac:dyDescent="0.25">
      <c r="A113" s="164"/>
      <c r="B113" s="211"/>
      <c r="C113" s="211"/>
      <c r="D113" s="188"/>
      <c r="E113" s="188"/>
      <c r="F113" s="188"/>
      <c r="G113" s="188"/>
      <c r="H113" s="188"/>
      <c r="I113" s="188"/>
      <c r="J113" s="188"/>
      <c r="K113" s="188"/>
      <c r="L113" s="188"/>
      <c r="P113" s="164"/>
      <c r="Q113" s="174"/>
      <c r="R113" s="174"/>
      <c r="S113" s="212"/>
      <c r="T113" s="212"/>
      <c r="U113" s="212"/>
      <c r="V113" s="212"/>
      <c r="W113" s="212"/>
      <c r="X113" s="212"/>
      <c r="Y113" s="212"/>
      <c r="Z113" s="212"/>
      <c r="AA113" s="212"/>
    </row>
    <row r="114" spans="1:27" ht="18" customHeight="1" thickBot="1" x14ac:dyDescent="0.3">
      <c r="A114" s="82" t="s">
        <v>148</v>
      </c>
      <c r="B114" s="188"/>
      <c r="C114" s="188"/>
      <c r="D114" s="84"/>
      <c r="E114" s="84"/>
      <c r="F114" s="188"/>
      <c r="G114" s="84"/>
      <c r="H114" s="188"/>
      <c r="I114" s="188"/>
      <c r="J114" s="188"/>
      <c r="K114" s="188"/>
      <c r="L114" s="213"/>
      <c r="O114" s="189"/>
      <c r="P114" s="82" t="s">
        <v>148</v>
      </c>
      <c r="Q114" s="188"/>
      <c r="R114" s="188"/>
      <c r="S114" s="84"/>
      <c r="T114" s="84"/>
      <c r="U114" s="188"/>
      <c r="V114" s="84"/>
      <c r="W114" s="188"/>
      <c r="X114" s="188"/>
      <c r="Y114" s="188"/>
      <c r="Z114" s="188"/>
      <c r="AA114" s="213"/>
    </row>
    <row r="115" spans="1:27" ht="21.75" customHeight="1" x14ac:dyDescent="0.2">
      <c r="A115" s="196" t="str">
        <f>$S75</f>
        <v>B1</v>
      </c>
      <c r="B115" s="71"/>
      <c r="C115" s="71"/>
      <c r="D115" s="197"/>
      <c r="E115" s="197"/>
      <c r="F115" s="197"/>
      <c r="G115" s="199"/>
      <c r="H115" s="200"/>
      <c r="I115" s="197"/>
      <c r="J115" s="197"/>
      <c r="K115" s="197"/>
      <c r="L115" s="199"/>
      <c r="O115" s="189"/>
      <c r="P115" s="196" t="str">
        <f>$S75</f>
        <v>B1</v>
      </c>
      <c r="Q115" s="71"/>
      <c r="R115" s="71"/>
      <c r="S115" s="197"/>
      <c r="T115" s="197"/>
      <c r="U115" s="197"/>
      <c r="V115" s="199"/>
      <c r="W115" s="200"/>
      <c r="X115" s="197"/>
      <c r="Y115" s="197"/>
      <c r="Z115" s="197"/>
      <c r="AA115" s="199"/>
    </row>
    <row r="116" spans="1:27" ht="21.75" customHeight="1" x14ac:dyDescent="0.2">
      <c r="A116" s="201" t="str">
        <f>$D75</f>
        <v>B2</v>
      </c>
      <c r="B116" s="168"/>
      <c r="C116" s="168"/>
      <c r="D116" s="202"/>
      <c r="E116" s="202"/>
      <c r="F116" s="202"/>
      <c r="G116" s="204"/>
      <c r="H116" s="205"/>
      <c r="I116" s="202"/>
      <c r="J116" s="202"/>
      <c r="K116" s="202"/>
      <c r="L116" s="204"/>
      <c r="O116" s="189"/>
      <c r="P116" s="201" t="str">
        <f>$D75</f>
        <v>B2</v>
      </c>
      <c r="Q116" s="168"/>
      <c r="R116" s="168"/>
      <c r="S116" s="202"/>
      <c r="T116" s="202"/>
      <c r="U116" s="202"/>
      <c r="V116" s="204"/>
      <c r="W116" s="205"/>
      <c r="X116" s="202"/>
      <c r="Y116" s="202"/>
      <c r="Z116" s="202"/>
      <c r="AA116" s="204"/>
    </row>
    <row r="117" spans="1:27" ht="21.75" customHeight="1" x14ac:dyDescent="0.2">
      <c r="A117" s="201" t="str">
        <f>$S105</f>
        <v>B3</v>
      </c>
      <c r="B117" s="168"/>
      <c r="C117" s="168"/>
      <c r="D117" s="202"/>
      <c r="E117" s="202"/>
      <c r="F117" s="202"/>
      <c r="G117" s="204"/>
      <c r="H117" s="205"/>
      <c r="I117" s="202"/>
      <c r="J117" s="202"/>
      <c r="K117" s="202"/>
      <c r="L117" s="204"/>
      <c r="O117" s="189"/>
      <c r="P117" s="201" t="str">
        <f>$S105</f>
        <v>B3</v>
      </c>
      <c r="Q117" s="168"/>
      <c r="R117" s="168"/>
      <c r="S117" s="202"/>
      <c r="T117" s="202"/>
      <c r="U117" s="202"/>
      <c r="V117" s="204"/>
      <c r="W117" s="205"/>
      <c r="X117" s="202"/>
      <c r="Y117" s="202"/>
      <c r="Z117" s="202"/>
      <c r="AA117" s="204"/>
    </row>
    <row r="118" spans="1:27" ht="21.75" customHeight="1" thickBot="1" x14ac:dyDescent="0.25">
      <c r="A118" s="214" t="str">
        <f>$D105</f>
        <v>B4</v>
      </c>
      <c r="B118" s="73"/>
      <c r="C118" s="73"/>
      <c r="D118" s="207"/>
      <c r="E118" s="207"/>
      <c r="F118" s="207"/>
      <c r="G118" s="209"/>
      <c r="H118" s="210"/>
      <c r="I118" s="207"/>
      <c r="J118" s="207"/>
      <c r="K118" s="207"/>
      <c r="L118" s="209"/>
      <c r="O118" s="189"/>
      <c r="P118" s="214" t="str">
        <f>$D105</f>
        <v>B4</v>
      </c>
      <c r="Q118" s="73"/>
      <c r="R118" s="73"/>
      <c r="S118" s="207"/>
      <c r="T118" s="207"/>
      <c r="U118" s="207"/>
      <c r="V118" s="209"/>
      <c r="W118" s="210"/>
      <c r="X118" s="207"/>
      <c r="Y118" s="207"/>
      <c r="Z118" s="207"/>
      <c r="AA118" s="209"/>
    </row>
    <row r="119" spans="1:27" ht="21.75" customHeight="1" thickBot="1" x14ac:dyDescent="0.3">
      <c r="A119" s="105" t="s">
        <v>114</v>
      </c>
      <c r="B119" s="193"/>
      <c r="C119" s="193"/>
      <c r="D119" s="193"/>
      <c r="E119" s="193"/>
      <c r="F119" s="193"/>
      <c r="G119" s="195"/>
      <c r="H119" s="190"/>
      <c r="I119" s="193"/>
      <c r="J119" s="193"/>
      <c r="K119" s="193"/>
      <c r="L119" s="195"/>
      <c r="M119" s="183"/>
      <c r="N119" s="183"/>
      <c r="O119" s="184"/>
      <c r="P119" s="105" t="s">
        <v>114</v>
      </c>
      <c r="Q119" s="193"/>
      <c r="R119" s="193"/>
      <c r="S119" s="193"/>
      <c r="T119" s="193"/>
      <c r="U119" s="193"/>
      <c r="V119" s="195"/>
      <c r="W119" s="190"/>
      <c r="X119" s="193"/>
      <c r="Y119" s="193"/>
      <c r="Z119" s="193"/>
      <c r="AA119" s="195"/>
    </row>
    <row r="120" spans="1:27" ht="3" customHeight="1" x14ac:dyDescent="0.2"/>
    <row r="121" spans="1:27" ht="21" customHeight="1" x14ac:dyDescent="0.2">
      <c r="A121" s="181" t="str">
        <f>"Die "&amp;$B134&amp;" wird freundlich unterstützt von:"</f>
        <v>Die   3-Serien Liga wird freundlich unterstützt von:</v>
      </c>
      <c r="M121" s="183"/>
      <c r="N121" s="183"/>
      <c r="O121" s="184"/>
      <c r="P121" s="181" t="str">
        <f>"Die "&amp;$B134&amp;" wird freundlich unterstützt von:"</f>
        <v>Die   3-Serien Liga wird freundlich unterstützt von:</v>
      </c>
    </row>
    <row r="122" spans="1:27" ht="18" customHeight="1" x14ac:dyDescent="0.25">
      <c r="A122" s="185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O122" s="184"/>
      <c r="P122" s="185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</row>
    <row r="123" spans="1:27" ht="18" customHeight="1" x14ac:dyDescent="0.3">
      <c r="A123" s="187">
        <f>$A$3</f>
        <v>0</v>
      </c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O123" s="184"/>
      <c r="P123" s="187">
        <f>$A$3</f>
        <v>0</v>
      </c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</row>
    <row r="124" spans="1:27" ht="18" customHeight="1" x14ac:dyDescent="0.25">
      <c r="A124" s="185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O124" s="184"/>
      <c r="P124" s="185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</row>
    <row r="125" spans="1:27" ht="18" customHeight="1" x14ac:dyDescent="0.25">
      <c r="A125" s="185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O125" s="184"/>
      <c r="P125" s="185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</row>
    <row r="126" spans="1:27" ht="18" customHeight="1" x14ac:dyDescent="0.25">
      <c r="A126" s="185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O126" s="184"/>
      <c r="P126" s="185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</row>
    <row r="127" spans="1:27" ht="18" customHeight="1" x14ac:dyDescent="0.25">
      <c r="A127" s="185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O127" s="184"/>
      <c r="P127" s="185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</row>
    <row r="128" spans="1:27" ht="18" customHeight="1" x14ac:dyDescent="0.25">
      <c r="A128" s="185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O128" s="184"/>
      <c r="P128" s="185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</row>
    <row r="129" spans="1:28" ht="18" customHeight="1" x14ac:dyDescent="0.25">
      <c r="A129" s="185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O129" s="184"/>
      <c r="P129" s="185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</row>
    <row r="130" spans="1:28" ht="18" customHeight="1" x14ac:dyDescent="0.25">
      <c r="A130" s="185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O130" s="184"/>
      <c r="P130" s="185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</row>
    <row r="131" spans="1:28" ht="18" customHeight="1" x14ac:dyDescent="0.25">
      <c r="A131" s="185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O131" s="184"/>
      <c r="P131" s="185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</row>
    <row r="132" spans="1:28" ht="18" customHeight="1" x14ac:dyDescent="0.25">
      <c r="A132" s="185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O132" s="184"/>
      <c r="P132" s="185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</row>
    <row r="133" spans="1:28" ht="18" customHeight="1" x14ac:dyDescent="0.25">
      <c r="A133" s="185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O133" s="184"/>
      <c r="P133" s="185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</row>
    <row r="134" spans="1:28" ht="24" customHeight="1" thickBot="1" x14ac:dyDescent="0.25">
      <c r="A134" s="81"/>
      <c r="B134" s="267" t="str">
        <f>VORNE_15S!$B$1</f>
        <v xml:space="preserve">  3-Serien Liga</v>
      </c>
      <c r="C134" s="267"/>
      <c r="D134" s="267"/>
      <c r="E134" s="267"/>
      <c r="F134" s="267"/>
      <c r="G134" s="267"/>
      <c r="H134" s="267"/>
      <c r="I134" s="267"/>
      <c r="J134" s="268">
        <f>VORNE_15S!J121</f>
        <v>2023</v>
      </c>
      <c r="K134" s="268"/>
      <c r="L134" s="268"/>
      <c r="M134" s="180" t="str">
        <f>VORNE_15S!M121</f>
        <v>C</v>
      </c>
      <c r="N134" s="180"/>
      <c r="O134" s="69">
        <f>VORNE_15S!O121</f>
        <v>2</v>
      </c>
      <c r="P134" s="81"/>
      <c r="Q134" s="267" t="str">
        <f>$B$14</f>
        <v xml:space="preserve">  3-Serien Liga</v>
      </c>
      <c r="R134" s="267"/>
      <c r="S134" s="267"/>
      <c r="T134" s="267"/>
      <c r="U134" s="267"/>
      <c r="V134" s="267"/>
      <c r="W134" s="267"/>
      <c r="X134" s="267"/>
      <c r="Y134" s="268">
        <f>$J$14</f>
        <v>2023</v>
      </c>
      <c r="Z134" s="268"/>
      <c r="AA134" s="268"/>
    </row>
    <row r="135" spans="1:28" ht="18" customHeight="1" thickBot="1" x14ac:dyDescent="0.3">
      <c r="A135" s="82" t="s">
        <v>90</v>
      </c>
      <c r="B135" s="188"/>
      <c r="C135" s="188"/>
      <c r="D135" s="84" t="str">
        <f>M134&amp;O134</f>
        <v>C2</v>
      </c>
      <c r="E135" s="84" t="s">
        <v>91</v>
      </c>
      <c r="F135" s="188"/>
      <c r="G135" s="254"/>
      <c r="H135" s="254"/>
      <c r="I135" s="254"/>
      <c r="J135" s="254"/>
      <c r="K135" s="254"/>
      <c r="L135" s="257"/>
      <c r="M135" s="166"/>
      <c r="N135" s="166"/>
      <c r="O135" s="189"/>
      <c r="P135" s="82" t="s">
        <v>90</v>
      </c>
      <c r="Q135" s="188"/>
      <c r="R135" s="188"/>
      <c r="S135" s="84" t="str">
        <f>M134&amp;O134-1</f>
        <v>C1</v>
      </c>
      <c r="T135" s="84" t="s">
        <v>91</v>
      </c>
      <c r="U135" s="188"/>
      <c r="V135" s="254"/>
      <c r="W135" s="254"/>
      <c r="X135" s="254"/>
      <c r="Y135" s="254"/>
      <c r="Z135" s="254"/>
      <c r="AA135" s="257"/>
    </row>
    <row r="136" spans="1:28" ht="18" customHeight="1" thickBot="1" x14ac:dyDescent="0.25">
      <c r="A136" s="190" t="s">
        <v>92</v>
      </c>
      <c r="B136" s="191" t="s">
        <v>93</v>
      </c>
      <c r="C136" s="191" t="s">
        <v>23</v>
      </c>
      <c r="D136" s="191" t="s">
        <v>94</v>
      </c>
      <c r="E136" s="191" t="s">
        <v>95</v>
      </c>
      <c r="F136" s="191" t="s">
        <v>96</v>
      </c>
      <c r="G136" s="192" t="s">
        <v>97</v>
      </c>
      <c r="H136" s="263" t="s">
        <v>98</v>
      </c>
      <c r="I136" s="264"/>
      <c r="J136" s="264"/>
      <c r="K136" s="264"/>
      <c r="L136" s="265"/>
      <c r="M136" s="166"/>
      <c r="N136" s="166"/>
      <c r="O136" s="189"/>
      <c r="P136" s="190" t="s">
        <v>92</v>
      </c>
      <c r="Q136" s="191" t="s">
        <v>93</v>
      </c>
      <c r="R136" s="191" t="s">
        <v>23</v>
      </c>
      <c r="S136" s="191" t="s">
        <v>94</v>
      </c>
      <c r="T136" s="191" t="s">
        <v>95</v>
      </c>
      <c r="U136" s="191" t="s">
        <v>96</v>
      </c>
      <c r="V136" s="192" t="s">
        <v>97</v>
      </c>
      <c r="W136" s="263" t="s">
        <v>98</v>
      </c>
      <c r="X136" s="264"/>
      <c r="Y136" s="264"/>
      <c r="Z136" s="264"/>
      <c r="AA136" s="265"/>
    </row>
    <row r="137" spans="1:28" ht="21.75" customHeight="1" thickBot="1" x14ac:dyDescent="0.25">
      <c r="A137" s="266" t="s">
        <v>144</v>
      </c>
      <c r="B137" s="274"/>
      <c r="C137" s="275"/>
      <c r="D137" s="193" t="s">
        <v>100</v>
      </c>
      <c r="E137" s="193"/>
      <c r="F137" s="194"/>
      <c r="G137" s="195" t="s">
        <v>100</v>
      </c>
      <c r="H137" s="190"/>
      <c r="I137" s="193"/>
      <c r="J137" s="193"/>
      <c r="K137" s="193"/>
      <c r="L137" s="195"/>
      <c r="M137" s="162" t="s">
        <v>138</v>
      </c>
      <c r="N137" s="162"/>
      <c r="O137" s="94"/>
      <c r="P137" s="266" t="s">
        <v>144</v>
      </c>
      <c r="Q137" s="274"/>
      <c r="R137" s="275"/>
      <c r="S137" s="193" t="s">
        <v>100</v>
      </c>
      <c r="T137" s="193"/>
      <c r="U137" s="194"/>
      <c r="V137" s="195" t="s">
        <v>100</v>
      </c>
      <c r="W137" s="190"/>
      <c r="X137" s="193"/>
      <c r="Y137" s="193"/>
      <c r="Z137" s="193"/>
      <c r="AA137" s="195"/>
      <c r="AB137" s="162" t="s">
        <v>138</v>
      </c>
    </row>
    <row r="138" spans="1:28" ht="21.75" customHeight="1" x14ac:dyDescent="0.2">
      <c r="A138" s="196" t="s">
        <v>112</v>
      </c>
      <c r="B138" s="71">
        <f>VLOOKUP($D135,'Tischplan_16er_1.-5.'!$4:$100,34)</f>
        <v>4</v>
      </c>
      <c r="C138" s="71">
        <f>VLOOKUP($D135,'Tischplan_16er_1.-5.'!$4:$100,35)</f>
        <v>4</v>
      </c>
      <c r="D138" s="197"/>
      <c r="E138" s="197"/>
      <c r="F138" s="198"/>
      <c r="G138" s="199"/>
      <c r="H138" s="200"/>
      <c r="I138" s="197"/>
      <c r="J138" s="197"/>
      <c r="K138" s="197"/>
      <c r="L138" s="199"/>
      <c r="M138" s="157"/>
      <c r="N138" s="162"/>
      <c r="O138" s="94"/>
      <c r="P138" s="196" t="s">
        <v>112</v>
      </c>
      <c r="Q138" s="71">
        <f>VLOOKUP($S135,'Tischplan_16er_1.-5.'!$4:$100,34)</f>
        <v>3</v>
      </c>
      <c r="R138" s="71">
        <f>VLOOKUP($S135,'Tischplan_16er_1.-5.'!$4:$100,35)</f>
        <v>4</v>
      </c>
      <c r="S138" s="197"/>
      <c r="T138" s="197"/>
      <c r="U138" s="198"/>
      <c r="V138" s="199"/>
      <c r="W138" s="200"/>
      <c r="X138" s="197"/>
      <c r="Y138" s="197"/>
      <c r="Z138" s="197"/>
      <c r="AA138" s="199"/>
      <c r="AB138" s="157"/>
    </row>
    <row r="139" spans="1:28" ht="21.75" customHeight="1" x14ac:dyDescent="0.2">
      <c r="A139" s="201" t="s">
        <v>113</v>
      </c>
      <c r="B139" s="168">
        <f>VLOOKUP($D135,'Tischplan_16er_1.-5.'!$4:$100,36)</f>
        <v>3</v>
      </c>
      <c r="C139" s="168">
        <f>VLOOKUP($D135,'Tischplan_16er_1.-5.'!$4:$100,37)</f>
        <v>3</v>
      </c>
      <c r="D139" s="202"/>
      <c r="E139" s="202"/>
      <c r="F139" s="203"/>
      <c r="G139" s="204"/>
      <c r="H139" s="205"/>
      <c r="I139" s="202"/>
      <c r="J139" s="202"/>
      <c r="K139" s="202"/>
      <c r="L139" s="204"/>
      <c r="M139" s="157"/>
      <c r="N139" s="162"/>
      <c r="O139" s="94"/>
      <c r="P139" s="201" t="s">
        <v>113</v>
      </c>
      <c r="Q139" s="168">
        <f>VLOOKUP($S135,'Tischplan_16er_1.-5.'!$4:$100,36)</f>
        <v>4</v>
      </c>
      <c r="R139" s="168">
        <f>VLOOKUP($S135,'Tischplan_16er_1.-5.'!$4:$100,37)</f>
        <v>3</v>
      </c>
      <c r="S139" s="202"/>
      <c r="T139" s="202"/>
      <c r="U139" s="203"/>
      <c r="V139" s="204"/>
      <c r="W139" s="205"/>
      <c r="X139" s="202"/>
      <c r="Y139" s="202"/>
      <c r="Z139" s="202"/>
      <c r="AA139" s="204"/>
      <c r="AB139" s="157"/>
    </row>
    <row r="140" spans="1:28" ht="21.75" customHeight="1" thickBot="1" x14ac:dyDescent="0.25">
      <c r="A140" s="206" t="s">
        <v>145</v>
      </c>
      <c r="B140" s="73">
        <f>VLOOKUP($D135,'Tischplan_16er_1.-5.'!$4:$100,38)</f>
        <v>1</v>
      </c>
      <c r="C140" s="73">
        <f>VLOOKUP($D135,'Tischplan_16er_1.-5.'!$4:$100,39)</f>
        <v>2</v>
      </c>
      <c r="D140" s="207"/>
      <c r="E140" s="207"/>
      <c r="F140" s="208"/>
      <c r="G140" s="209"/>
      <c r="H140" s="210"/>
      <c r="I140" s="207"/>
      <c r="J140" s="207"/>
      <c r="K140" s="207"/>
      <c r="L140" s="209"/>
      <c r="M140" s="157"/>
      <c r="N140" s="162"/>
      <c r="O140" s="94"/>
      <c r="P140" s="206" t="s">
        <v>145</v>
      </c>
      <c r="Q140" s="73">
        <f>VLOOKUP($S135,'Tischplan_16er_1.-5.'!$4:$100,38)</f>
        <v>2</v>
      </c>
      <c r="R140" s="73">
        <f>VLOOKUP($S135,'Tischplan_16er_1.-5.'!$4:$100,39)</f>
        <v>2</v>
      </c>
      <c r="S140" s="207"/>
      <c r="T140" s="207"/>
      <c r="U140" s="208"/>
      <c r="V140" s="209"/>
      <c r="W140" s="210"/>
      <c r="X140" s="207"/>
      <c r="Y140" s="207"/>
      <c r="Z140" s="207"/>
      <c r="AA140" s="209"/>
      <c r="AB140" s="157"/>
    </row>
    <row r="141" spans="1:28" ht="21.75" customHeight="1" thickBot="1" x14ac:dyDescent="0.25">
      <c r="A141" s="266" t="s">
        <v>146</v>
      </c>
      <c r="B141" s="274"/>
      <c r="C141" s="275"/>
      <c r="D141" s="193"/>
      <c r="E141" s="193"/>
      <c r="F141" s="194"/>
      <c r="G141" s="195"/>
      <c r="H141" s="190"/>
      <c r="I141" s="193"/>
      <c r="J141" s="193"/>
      <c r="K141" s="193"/>
      <c r="L141" s="195"/>
      <c r="O141" s="189"/>
      <c r="P141" s="266" t="s">
        <v>146</v>
      </c>
      <c r="Q141" s="274"/>
      <c r="R141" s="275"/>
      <c r="S141" s="193"/>
      <c r="T141" s="193"/>
      <c r="U141" s="194"/>
      <c r="V141" s="195"/>
      <c r="W141" s="190"/>
      <c r="X141" s="193"/>
      <c r="Y141" s="193"/>
      <c r="Z141" s="193"/>
      <c r="AA141" s="195"/>
    </row>
    <row r="142" spans="1:28" ht="21.75" customHeight="1" thickBot="1" x14ac:dyDescent="0.25">
      <c r="A142" s="266" t="s">
        <v>147</v>
      </c>
      <c r="B142" s="274"/>
      <c r="C142" s="275"/>
      <c r="D142" s="193" t="s">
        <v>100</v>
      </c>
      <c r="E142" s="193"/>
      <c r="F142" s="194"/>
      <c r="G142" s="195" t="s">
        <v>100</v>
      </c>
      <c r="H142" s="190"/>
      <c r="I142" s="193"/>
      <c r="J142" s="193"/>
      <c r="K142" s="193"/>
      <c r="L142" s="195"/>
      <c r="O142" s="189"/>
      <c r="P142" s="266" t="s">
        <v>147</v>
      </c>
      <c r="Q142" s="274"/>
      <c r="R142" s="275"/>
      <c r="S142" s="193" t="s">
        <v>100</v>
      </c>
      <c r="T142" s="193"/>
      <c r="U142" s="194"/>
      <c r="V142" s="195" t="s">
        <v>100</v>
      </c>
      <c r="W142" s="190"/>
      <c r="X142" s="193"/>
      <c r="Y142" s="193"/>
      <c r="Z142" s="193"/>
      <c r="AA142" s="195"/>
    </row>
    <row r="143" spans="1:28" ht="9" customHeight="1" thickBot="1" x14ac:dyDescent="0.25">
      <c r="A143" s="164"/>
      <c r="B143" s="211"/>
      <c r="C143" s="211"/>
      <c r="D143" s="188"/>
      <c r="E143" s="188"/>
      <c r="F143" s="188"/>
      <c r="G143" s="188"/>
      <c r="H143" s="188"/>
      <c r="I143" s="188"/>
      <c r="J143" s="188"/>
      <c r="K143" s="188"/>
      <c r="L143" s="188"/>
      <c r="P143" s="164"/>
      <c r="Q143" s="174"/>
      <c r="R143" s="174"/>
      <c r="S143" s="212"/>
      <c r="T143" s="212"/>
      <c r="U143" s="212"/>
      <c r="V143" s="212"/>
      <c r="W143" s="212"/>
      <c r="X143" s="212"/>
      <c r="Y143" s="212"/>
      <c r="Z143" s="212"/>
      <c r="AA143" s="212"/>
    </row>
    <row r="144" spans="1:28" ht="18" customHeight="1" thickBot="1" x14ac:dyDescent="0.3">
      <c r="A144" s="82" t="s">
        <v>148</v>
      </c>
      <c r="B144" s="188"/>
      <c r="C144" s="188"/>
      <c r="D144" s="84"/>
      <c r="E144" s="84"/>
      <c r="F144" s="188"/>
      <c r="G144" s="84"/>
      <c r="H144" s="188"/>
      <c r="I144" s="188"/>
      <c r="J144" s="188"/>
      <c r="K144" s="188"/>
      <c r="L144" s="213"/>
      <c r="O144" s="189"/>
      <c r="P144" s="82" t="s">
        <v>148</v>
      </c>
      <c r="Q144" s="188"/>
      <c r="R144" s="188"/>
      <c r="S144" s="84"/>
      <c r="T144" s="84"/>
      <c r="U144" s="188"/>
      <c r="V144" s="84"/>
      <c r="W144" s="188"/>
      <c r="X144" s="188"/>
      <c r="Y144" s="188"/>
      <c r="Z144" s="188"/>
      <c r="AA144" s="213"/>
    </row>
    <row r="145" spans="1:27" ht="21.75" customHeight="1" x14ac:dyDescent="0.2">
      <c r="A145" s="196" t="str">
        <f>$S135</f>
        <v>C1</v>
      </c>
      <c r="B145" s="71"/>
      <c r="C145" s="71"/>
      <c r="D145" s="197"/>
      <c r="E145" s="197"/>
      <c r="F145" s="197"/>
      <c r="G145" s="199"/>
      <c r="H145" s="200"/>
      <c r="I145" s="197"/>
      <c r="J145" s="197"/>
      <c r="K145" s="197"/>
      <c r="L145" s="199"/>
      <c r="O145" s="189"/>
      <c r="P145" s="196" t="str">
        <f>$S135</f>
        <v>C1</v>
      </c>
      <c r="Q145" s="71"/>
      <c r="R145" s="71"/>
      <c r="S145" s="197"/>
      <c r="T145" s="197"/>
      <c r="U145" s="197"/>
      <c r="V145" s="199"/>
      <c r="W145" s="200"/>
      <c r="X145" s="197"/>
      <c r="Y145" s="197"/>
      <c r="Z145" s="197"/>
      <c r="AA145" s="199"/>
    </row>
    <row r="146" spans="1:27" ht="21.75" customHeight="1" x14ac:dyDescent="0.2">
      <c r="A146" s="201" t="str">
        <f>$D135</f>
        <v>C2</v>
      </c>
      <c r="B146" s="168"/>
      <c r="C146" s="168"/>
      <c r="D146" s="202"/>
      <c r="E146" s="202"/>
      <c r="F146" s="202"/>
      <c r="G146" s="204"/>
      <c r="H146" s="205"/>
      <c r="I146" s="202"/>
      <c r="J146" s="202"/>
      <c r="K146" s="202"/>
      <c r="L146" s="204"/>
      <c r="O146" s="189"/>
      <c r="P146" s="201" t="str">
        <f>$D135</f>
        <v>C2</v>
      </c>
      <c r="Q146" s="168"/>
      <c r="R146" s="168"/>
      <c r="S146" s="202"/>
      <c r="T146" s="202"/>
      <c r="U146" s="202"/>
      <c r="V146" s="204"/>
      <c r="W146" s="205"/>
      <c r="X146" s="202"/>
      <c r="Y146" s="202"/>
      <c r="Z146" s="202"/>
      <c r="AA146" s="204"/>
    </row>
    <row r="147" spans="1:27" ht="21.75" customHeight="1" x14ac:dyDescent="0.2">
      <c r="A147" s="201" t="str">
        <f>$S165</f>
        <v>C3</v>
      </c>
      <c r="B147" s="168"/>
      <c r="C147" s="168"/>
      <c r="D147" s="202"/>
      <c r="E147" s="202"/>
      <c r="F147" s="202"/>
      <c r="G147" s="204"/>
      <c r="H147" s="205"/>
      <c r="I147" s="202"/>
      <c r="J147" s="202"/>
      <c r="K147" s="202"/>
      <c r="L147" s="204"/>
      <c r="O147" s="189"/>
      <c r="P147" s="201" t="str">
        <f>$S165</f>
        <v>C3</v>
      </c>
      <c r="Q147" s="168"/>
      <c r="R147" s="168"/>
      <c r="S147" s="202"/>
      <c r="T147" s="202"/>
      <c r="U147" s="202"/>
      <c r="V147" s="204"/>
      <c r="W147" s="205"/>
      <c r="X147" s="202"/>
      <c r="Y147" s="202"/>
      <c r="Z147" s="202"/>
      <c r="AA147" s="204"/>
    </row>
    <row r="148" spans="1:27" ht="21.75" customHeight="1" thickBot="1" x14ac:dyDescent="0.25">
      <c r="A148" s="214" t="str">
        <f>$D165</f>
        <v>C4</v>
      </c>
      <c r="B148" s="73"/>
      <c r="C148" s="73"/>
      <c r="D148" s="207"/>
      <c r="E148" s="207"/>
      <c r="F148" s="207"/>
      <c r="G148" s="209"/>
      <c r="H148" s="210"/>
      <c r="I148" s="207"/>
      <c r="J148" s="207"/>
      <c r="K148" s="207"/>
      <c r="L148" s="209"/>
      <c r="O148" s="189"/>
      <c r="P148" s="214" t="str">
        <f>$D165</f>
        <v>C4</v>
      </c>
      <c r="Q148" s="73"/>
      <c r="R148" s="73"/>
      <c r="S148" s="207"/>
      <c r="T148" s="207"/>
      <c r="U148" s="207"/>
      <c r="V148" s="209"/>
      <c r="W148" s="210"/>
      <c r="X148" s="207"/>
      <c r="Y148" s="207"/>
      <c r="Z148" s="207"/>
      <c r="AA148" s="209"/>
    </row>
    <row r="149" spans="1:27" ht="21.75" customHeight="1" thickBot="1" x14ac:dyDescent="0.3">
      <c r="A149" s="105" t="s">
        <v>114</v>
      </c>
      <c r="B149" s="193"/>
      <c r="C149" s="193"/>
      <c r="D149" s="193"/>
      <c r="E149" s="193"/>
      <c r="F149" s="193"/>
      <c r="G149" s="195"/>
      <c r="H149" s="190"/>
      <c r="I149" s="193"/>
      <c r="J149" s="193"/>
      <c r="K149" s="193"/>
      <c r="L149" s="195"/>
      <c r="M149" s="183"/>
      <c r="N149" s="183"/>
      <c r="O149" s="184"/>
      <c r="P149" s="105" t="s">
        <v>114</v>
      </c>
      <c r="Q149" s="193"/>
      <c r="R149" s="193"/>
      <c r="S149" s="193"/>
      <c r="T149" s="193"/>
      <c r="U149" s="193"/>
      <c r="V149" s="195"/>
      <c r="W149" s="190"/>
      <c r="X149" s="193"/>
      <c r="Y149" s="193"/>
      <c r="Z149" s="193"/>
      <c r="AA149" s="195"/>
    </row>
    <row r="150" spans="1:27" ht="3" customHeight="1" x14ac:dyDescent="0.25">
      <c r="A150" s="215"/>
      <c r="M150" s="183"/>
      <c r="N150" s="183"/>
      <c r="O150" s="184"/>
      <c r="P150" s="215"/>
    </row>
    <row r="151" spans="1:27" ht="21" customHeight="1" x14ac:dyDescent="0.2">
      <c r="A151" s="181" t="str">
        <f>"Die "&amp;$B$14&amp;" wird freundlich unterstützt von:"</f>
        <v>Die   3-Serien Liga wird freundlich unterstützt von:</v>
      </c>
      <c r="O151" s="189"/>
      <c r="P151" s="181" t="str">
        <f>"Die "&amp;$B$14&amp;" wird freundlich unterstützt von:"</f>
        <v>Die   3-Serien Liga wird freundlich unterstützt von:</v>
      </c>
    </row>
    <row r="152" spans="1:27" ht="18" customHeight="1" x14ac:dyDescent="0.25">
      <c r="A152" s="185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O152" s="184"/>
      <c r="P152" s="185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</row>
    <row r="153" spans="1:27" ht="18" customHeight="1" x14ac:dyDescent="0.3">
      <c r="A153" s="187">
        <f>$A$3</f>
        <v>0</v>
      </c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O153" s="184"/>
      <c r="P153" s="187">
        <f>$A$3</f>
        <v>0</v>
      </c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</row>
    <row r="154" spans="1:27" ht="18" customHeight="1" x14ac:dyDescent="0.25">
      <c r="A154" s="185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O154" s="184"/>
      <c r="P154" s="185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</row>
    <row r="155" spans="1:27" ht="18" customHeight="1" x14ac:dyDescent="0.25">
      <c r="A155" s="185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O155" s="184"/>
      <c r="P155" s="185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</row>
    <row r="156" spans="1:27" ht="18" customHeight="1" x14ac:dyDescent="0.25">
      <c r="A156" s="185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O156" s="184"/>
      <c r="P156" s="185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</row>
    <row r="157" spans="1:27" ht="18" customHeight="1" x14ac:dyDescent="0.25">
      <c r="A157" s="185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O157" s="184"/>
      <c r="P157" s="185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</row>
    <row r="158" spans="1:27" ht="18" customHeight="1" x14ac:dyDescent="0.25">
      <c r="A158" s="185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O158" s="184"/>
      <c r="P158" s="185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</row>
    <row r="159" spans="1:27" ht="18" customHeight="1" x14ac:dyDescent="0.25">
      <c r="A159" s="185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O159" s="184"/>
      <c r="P159" s="185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</row>
    <row r="160" spans="1:27" ht="18" customHeight="1" x14ac:dyDescent="0.25">
      <c r="A160" s="185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O160" s="184"/>
      <c r="P160" s="185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</row>
    <row r="161" spans="1:28" ht="18" customHeight="1" x14ac:dyDescent="0.25">
      <c r="A161" s="185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O161" s="184"/>
      <c r="P161" s="185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</row>
    <row r="162" spans="1:28" ht="18" customHeight="1" x14ac:dyDescent="0.25">
      <c r="A162" s="185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O162" s="189"/>
      <c r="P162" s="185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</row>
    <row r="163" spans="1:28" ht="18" customHeight="1" x14ac:dyDescent="0.25">
      <c r="A163" s="185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O163" s="189"/>
      <c r="P163" s="185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</row>
    <row r="164" spans="1:28" ht="24" customHeight="1" thickBot="1" x14ac:dyDescent="0.25">
      <c r="A164" s="81"/>
      <c r="B164" s="267" t="str">
        <f>$B$14</f>
        <v xml:space="preserve">  3-Serien Liga</v>
      </c>
      <c r="C164" s="267"/>
      <c r="D164" s="267"/>
      <c r="E164" s="267"/>
      <c r="F164" s="267"/>
      <c r="G164" s="267"/>
      <c r="H164" s="267"/>
      <c r="I164" s="267"/>
      <c r="J164" s="268">
        <f>$J$14</f>
        <v>2023</v>
      </c>
      <c r="K164" s="268"/>
      <c r="L164" s="268"/>
      <c r="M164" s="180" t="str">
        <f>M134</f>
        <v>C</v>
      </c>
      <c r="N164" s="180"/>
      <c r="O164" s="69">
        <f>O134+2</f>
        <v>4</v>
      </c>
      <c r="P164" s="81"/>
      <c r="Q164" s="267" t="str">
        <f>$B$14</f>
        <v xml:space="preserve">  3-Serien Liga</v>
      </c>
      <c r="R164" s="267"/>
      <c r="S164" s="267"/>
      <c r="T164" s="267"/>
      <c r="U164" s="267"/>
      <c r="V164" s="267"/>
      <c r="W164" s="267"/>
      <c r="X164" s="267"/>
      <c r="Y164" s="268">
        <f>$J$14</f>
        <v>2023</v>
      </c>
      <c r="Z164" s="268"/>
      <c r="AA164" s="268"/>
    </row>
    <row r="165" spans="1:28" ht="18" customHeight="1" thickBot="1" x14ac:dyDescent="0.3">
      <c r="A165" s="82" t="s">
        <v>90</v>
      </c>
      <c r="B165" s="188"/>
      <c r="C165" s="188"/>
      <c r="D165" s="84" t="str">
        <f>M164&amp;O164</f>
        <v>C4</v>
      </c>
      <c r="E165" s="84" t="s">
        <v>91</v>
      </c>
      <c r="F165" s="188"/>
      <c r="G165" s="254"/>
      <c r="H165" s="274"/>
      <c r="I165" s="274"/>
      <c r="J165" s="274"/>
      <c r="K165" s="274"/>
      <c r="L165" s="276"/>
      <c r="M165" s="166"/>
      <c r="N165" s="166"/>
      <c r="O165" s="189"/>
      <c r="P165" s="82" t="s">
        <v>90</v>
      </c>
      <c r="Q165" s="188"/>
      <c r="R165" s="188"/>
      <c r="S165" s="84" t="str">
        <f>M164&amp;O164-1</f>
        <v>C3</v>
      </c>
      <c r="T165" s="84" t="s">
        <v>91</v>
      </c>
      <c r="U165" s="188"/>
      <c r="V165" s="254"/>
      <c r="W165" s="254"/>
      <c r="X165" s="254"/>
      <c r="Y165" s="254"/>
      <c r="Z165" s="254"/>
      <c r="AA165" s="257"/>
    </row>
    <row r="166" spans="1:28" ht="18" customHeight="1" thickBot="1" x14ac:dyDescent="0.25">
      <c r="A166" s="190" t="s">
        <v>92</v>
      </c>
      <c r="B166" s="191" t="s">
        <v>93</v>
      </c>
      <c r="C166" s="191" t="s">
        <v>23</v>
      </c>
      <c r="D166" s="191" t="s">
        <v>94</v>
      </c>
      <c r="E166" s="191" t="s">
        <v>95</v>
      </c>
      <c r="F166" s="191" t="s">
        <v>96</v>
      </c>
      <c r="G166" s="192" t="s">
        <v>97</v>
      </c>
      <c r="H166" s="263" t="s">
        <v>98</v>
      </c>
      <c r="I166" s="264"/>
      <c r="J166" s="264"/>
      <c r="K166" s="264"/>
      <c r="L166" s="265"/>
      <c r="M166" s="166"/>
      <c r="N166" s="166"/>
      <c r="O166" s="189"/>
      <c r="P166" s="190" t="s">
        <v>92</v>
      </c>
      <c r="Q166" s="191" t="s">
        <v>93</v>
      </c>
      <c r="R166" s="191" t="s">
        <v>23</v>
      </c>
      <c r="S166" s="191" t="s">
        <v>94</v>
      </c>
      <c r="T166" s="191" t="s">
        <v>95</v>
      </c>
      <c r="U166" s="191" t="s">
        <v>96</v>
      </c>
      <c r="V166" s="192" t="s">
        <v>97</v>
      </c>
      <c r="W166" s="263" t="s">
        <v>98</v>
      </c>
      <c r="X166" s="264"/>
      <c r="Y166" s="264"/>
      <c r="Z166" s="264"/>
      <c r="AA166" s="265"/>
    </row>
    <row r="167" spans="1:28" ht="21.75" customHeight="1" thickBot="1" x14ac:dyDescent="0.25">
      <c r="A167" s="266" t="s">
        <v>144</v>
      </c>
      <c r="B167" s="274"/>
      <c r="C167" s="275"/>
      <c r="D167" s="193" t="s">
        <v>100</v>
      </c>
      <c r="E167" s="193"/>
      <c r="F167" s="194"/>
      <c r="G167" s="195" t="s">
        <v>100</v>
      </c>
      <c r="H167" s="190"/>
      <c r="I167" s="193"/>
      <c r="J167" s="193"/>
      <c r="K167" s="193"/>
      <c r="L167" s="195"/>
      <c r="M167" s="162" t="s">
        <v>138</v>
      </c>
      <c r="N167" s="162"/>
      <c r="O167" s="94"/>
      <c r="P167" s="266" t="s">
        <v>144</v>
      </c>
      <c r="Q167" s="274"/>
      <c r="R167" s="275"/>
      <c r="S167" s="193" t="s">
        <v>100</v>
      </c>
      <c r="T167" s="193"/>
      <c r="U167" s="194"/>
      <c r="V167" s="195" t="s">
        <v>100</v>
      </c>
      <c r="W167" s="190"/>
      <c r="X167" s="193"/>
      <c r="Y167" s="193"/>
      <c r="Z167" s="193"/>
      <c r="AA167" s="195"/>
      <c r="AB167" s="162" t="s">
        <v>138</v>
      </c>
    </row>
    <row r="168" spans="1:28" ht="21.75" customHeight="1" x14ac:dyDescent="0.2">
      <c r="A168" s="196" t="s">
        <v>112</v>
      </c>
      <c r="B168" s="71">
        <f>VLOOKUP($D165,'Tischplan_16er_1.-5.'!$4:$100,34)</f>
        <v>2</v>
      </c>
      <c r="C168" s="71">
        <f>VLOOKUP($D165,'Tischplan_16er_1.-5.'!$4:$100,35)</f>
        <v>4</v>
      </c>
      <c r="D168" s="197"/>
      <c r="E168" s="197"/>
      <c r="F168" s="198"/>
      <c r="G168" s="199"/>
      <c r="H168" s="200"/>
      <c r="I168" s="197"/>
      <c r="J168" s="197"/>
      <c r="K168" s="197"/>
      <c r="L168" s="199"/>
      <c r="M168" s="157"/>
      <c r="N168" s="162"/>
      <c r="O168" s="94"/>
      <c r="P168" s="196" t="s">
        <v>112</v>
      </c>
      <c r="Q168" s="71">
        <f>VLOOKUP($S165,'Tischplan_16er_1.-5.'!$4:$100,34)</f>
        <v>1</v>
      </c>
      <c r="R168" s="71">
        <f>VLOOKUP($S165,'Tischplan_16er_1.-5.'!$4:$100,35)</f>
        <v>4</v>
      </c>
      <c r="S168" s="197"/>
      <c r="T168" s="197"/>
      <c r="U168" s="198"/>
      <c r="V168" s="199"/>
      <c r="W168" s="200"/>
      <c r="X168" s="197"/>
      <c r="Y168" s="197"/>
      <c r="Z168" s="197"/>
      <c r="AA168" s="199"/>
      <c r="AB168" s="157"/>
    </row>
    <row r="169" spans="1:28" ht="21.75" customHeight="1" x14ac:dyDescent="0.2">
      <c r="A169" s="201" t="s">
        <v>113</v>
      </c>
      <c r="B169" s="168">
        <f>VLOOKUP($D165,'Tischplan_16er_1.-5.'!$4:$100,36)</f>
        <v>1</v>
      </c>
      <c r="C169" s="168">
        <f>VLOOKUP($D165,'Tischplan_16er_1.-5.'!$4:$100,37)</f>
        <v>3</v>
      </c>
      <c r="D169" s="202"/>
      <c r="E169" s="202"/>
      <c r="F169" s="203"/>
      <c r="G169" s="204"/>
      <c r="H169" s="205"/>
      <c r="I169" s="202"/>
      <c r="J169" s="202"/>
      <c r="K169" s="202"/>
      <c r="L169" s="204"/>
      <c r="M169" s="157"/>
      <c r="N169" s="162"/>
      <c r="O169" s="94"/>
      <c r="P169" s="201" t="s">
        <v>113</v>
      </c>
      <c r="Q169" s="168">
        <f>VLOOKUP($S165,'Tischplan_16er_1.-5.'!$4:$100,36)</f>
        <v>2</v>
      </c>
      <c r="R169" s="168">
        <f>VLOOKUP($S165,'Tischplan_16er_1.-5.'!$4:$100,37)</f>
        <v>3</v>
      </c>
      <c r="S169" s="202"/>
      <c r="T169" s="202"/>
      <c r="U169" s="203"/>
      <c r="V169" s="204"/>
      <c r="W169" s="205"/>
      <c r="X169" s="202"/>
      <c r="Y169" s="202"/>
      <c r="Z169" s="202"/>
      <c r="AA169" s="204"/>
      <c r="AB169" s="157"/>
    </row>
    <row r="170" spans="1:28" ht="21.75" customHeight="1" thickBot="1" x14ac:dyDescent="0.25">
      <c r="A170" s="206" t="s">
        <v>145</v>
      </c>
      <c r="B170" s="73">
        <f>VLOOKUP($D165,'Tischplan_16er_1.-5.'!$4:$100,38)</f>
        <v>3</v>
      </c>
      <c r="C170" s="73">
        <f>VLOOKUP($D165,'Tischplan_16er_1.-5.'!$4:$100,39)</f>
        <v>2</v>
      </c>
      <c r="D170" s="207"/>
      <c r="E170" s="207"/>
      <c r="F170" s="208"/>
      <c r="G170" s="209"/>
      <c r="H170" s="210"/>
      <c r="I170" s="207"/>
      <c r="J170" s="207"/>
      <c r="K170" s="207"/>
      <c r="L170" s="209"/>
      <c r="M170" s="157"/>
      <c r="N170" s="162"/>
      <c r="O170" s="94"/>
      <c r="P170" s="206" t="s">
        <v>145</v>
      </c>
      <c r="Q170" s="73">
        <f>VLOOKUP($S165,'Tischplan_16er_1.-5.'!$4:$100,38)</f>
        <v>4</v>
      </c>
      <c r="R170" s="73">
        <f>VLOOKUP($S165,'Tischplan_16er_1.-5.'!$4:$100,39)</f>
        <v>2</v>
      </c>
      <c r="S170" s="207"/>
      <c r="T170" s="207"/>
      <c r="U170" s="208"/>
      <c r="V170" s="209"/>
      <c r="W170" s="210"/>
      <c r="X170" s="207"/>
      <c r="Y170" s="207"/>
      <c r="Z170" s="207"/>
      <c r="AA170" s="209"/>
      <c r="AB170" s="157"/>
    </row>
    <row r="171" spans="1:28" ht="21.75" customHeight="1" thickBot="1" x14ac:dyDescent="0.25">
      <c r="A171" s="266" t="s">
        <v>146</v>
      </c>
      <c r="B171" s="274"/>
      <c r="C171" s="275"/>
      <c r="D171" s="193"/>
      <c r="E171" s="193"/>
      <c r="F171" s="194"/>
      <c r="G171" s="195"/>
      <c r="H171" s="190"/>
      <c r="I171" s="193"/>
      <c r="J171" s="193"/>
      <c r="K171" s="193"/>
      <c r="L171" s="195"/>
      <c r="O171" s="189"/>
      <c r="P171" s="266" t="s">
        <v>146</v>
      </c>
      <c r="Q171" s="274"/>
      <c r="R171" s="275"/>
      <c r="S171" s="193"/>
      <c r="T171" s="193"/>
      <c r="U171" s="194"/>
      <c r="V171" s="195"/>
      <c r="W171" s="190"/>
      <c r="X171" s="193"/>
      <c r="Y171" s="193"/>
      <c r="Z171" s="193"/>
      <c r="AA171" s="195"/>
    </row>
    <row r="172" spans="1:28" ht="21.75" customHeight="1" thickBot="1" x14ac:dyDescent="0.25">
      <c r="A172" s="266" t="s">
        <v>147</v>
      </c>
      <c r="B172" s="274"/>
      <c r="C172" s="275"/>
      <c r="D172" s="193" t="s">
        <v>100</v>
      </c>
      <c r="E172" s="193"/>
      <c r="F172" s="194"/>
      <c r="G172" s="195" t="s">
        <v>100</v>
      </c>
      <c r="H172" s="190"/>
      <c r="I172" s="193"/>
      <c r="J172" s="193"/>
      <c r="K172" s="193"/>
      <c r="L172" s="195"/>
      <c r="O172" s="189"/>
      <c r="P172" s="266" t="s">
        <v>147</v>
      </c>
      <c r="Q172" s="274"/>
      <c r="R172" s="275"/>
      <c r="S172" s="193" t="s">
        <v>100</v>
      </c>
      <c r="T172" s="193"/>
      <c r="U172" s="194"/>
      <c r="V172" s="195" t="s">
        <v>100</v>
      </c>
      <c r="W172" s="190"/>
      <c r="X172" s="193"/>
      <c r="Y172" s="193"/>
      <c r="Z172" s="193"/>
      <c r="AA172" s="195"/>
    </row>
    <row r="173" spans="1:28" ht="9" customHeight="1" thickBot="1" x14ac:dyDescent="0.25">
      <c r="A173" s="164"/>
      <c r="B173" s="211"/>
      <c r="C173" s="211"/>
      <c r="D173" s="188"/>
      <c r="E173" s="188"/>
      <c r="F173" s="188"/>
      <c r="G173" s="188"/>
      <c r="H173" s="188"/>
      <c r="I173" s="188"/>
      <c r="J173" s="188"/>
      <c r="K173" s="188"/>
      <c r="L173" s="188"/>
      <c r="P173" s="164"/>
      <c r="Q173" s="174"/>
      <c r="R173" s="174"/>
      <c r="S173" s="212"/>
      <c r="T173" s="212"/>
      <c r="U173" s="212"/>
      <c r="V173" s="212"/>
      <c r="W173" s="212"/>
      <c r="X173" s="212"/>
      <c r="Y173" s="212"/>
      <c r="Z173" s="212"/>
      <c r="AA173" s="212"/>
    </row>
    <row r="174" spans="1:28" ht="18" customHeight="1" thickBot="1" x14ac:dyDescent="0.3">
      <c r="A174" s="82" t="s">
        <v>148</v>
      </c>
      <c r="B174" s="188"/>
      <c r="C174" s="188"/>
      <c r="D174" s="84"/>
      <c r="E174" s="84"/>
      <c r="F174" s="188"/>
      <c r="G174" s="84"/>
      <c r="H174" s="188"/>
      <c r="I174" s="188"/>
      <c r="J174" s="188"/>
      <c r="K174" s="188"/>
      <c r="L174" s="213"/>
      <c r="O174" s="189"/>
      <c r="P174" s="82" t="s">
        <v>148</v>
      </c>
      <c r="Q174" s="188"/>
      <c r="R174" s="188"/>
      <c r="S174" s="84"/>
      <c r="T174" s="84"/>
      <c r="U174" s="188"/>
      <c r="V174" s="84"/>
      <c r="W174" s="188"/>
      <c r="X174" s="188"/>
      <c r="Y174" s="188"/>
      <c r="Z174" s="188"/>
      <c r="AA174" s="213"/>
    </row>
    <row r="175" spans="1:28" ht="21.75" customHeight="1" x14ac:dyDescent="0.2">
      <c r="A175" s="196" t="str">
        <f>$S135</f>
        <v>C1</v>
      </c>
      <c r="B175" s="71"/>
      <c r="C175" s="71"/>
      <c r="D175" s="197"/>
      <c r="E175" s="197"/>
      <c r="F175" s="197"/>
      <c r="G175" s="199"/>
      <c r="H175" s="200"/>
      <c r="I175" s="197"/>
      <c r="J175" s="197"/>
      <c r="K175" s="197"/>
      <c r="L175" s="199"/>
      <c r="O175" s="189"/>
      <c r="P175" s="196" t="str">
        <f>$S135</f>
        <v>C1</v>
      </c>
      <c r="Q175" s="71"/>
      <c r="R175" s="71"/>
      <c r="S175" s="197"/>
      <c r="T175" s="197"/>
      <c r="U175" s="197"/>
      <c r="V175" s="199"/>
      <c r="W175" s="200"/>
      <c r="X175" s="197"/>
      <c r="Y175" s="197"/>
      <c r="Z175" s="197"/>
      <c r="AA175" s="199"/>
    </row>
    <row r="176" spans="1:28" ht="21.75" customHeight="1" x14ac:dyDescent="0.2">
      <c r="A176" s="201" t="str">
        <f>$D135</f>
        <v>C2</v>
      </c>
      <c r="B176" s="168"/>
      <c r="C176" s="168"/>
      <c r="D176" s="202"/>
      <c r="E176" s="202"/>
      <c r="F176" s="202"/>
      <c r="G176" s="204"/>
      <c r="H176" s="205"/>
      <c r="I176" s="202"/>
      <c r="J176" s="202"/>
      <c r="K176" s="202"/>
      <c r="L176" s="204"/>
      <c r="O176" s="189"/>
      <c r="P176" s="201" t="str">
        <f>$D135</f>
        <v>C2</v>
      </c>
      <c r="Q176" s="168"/>
      <c r="R176" s="168"/>
      <c r="S176" s="202"/>
      <c r="T176" s="202"/>
      <c r="U176" s="202"/>
      <c r="V176" s="204"/>
      <c r="W176" s="205"/>
      <c r="X176" s="202"/>
      <c r="Y176" s="202"/>
      <c r="Z176" s="202"/>
      <c r="AA176" s="204"/>
    </row>
    <row r="177" spans="1:27" ht="21.75" customHeight="1" x14ac:dyDescent="0.2">
      <c r="A177" s="201" t="str">
        <f>$S165</f>
        <v>C3</v>
      </c>
      <c r="B177" s="168"/>
      <c r="C177" s="168"/>
      <c r="D177" s="202"/>
      <c r="E177" s="202"/>
      <c r="F177" s="202"/>
      <c r="G177" s="204"/>
      <c r="H177" s="205"/>
      <c r="I177" s="202"/>
      <c r="J177" s="202"/>
      <c r="K177" s="202"/>
      <c r="L177" s="204"/>
      <c r="O177" s="189"/>
      <c r="P177" s="201" t="str">
        <f>$S165</f>
        <v>C3</v>
      </c>
      <c r="Q177" s="168"/>
      <c r="R177" s="168"/>
      <c r="S177" s="202"/>
      <c r="T177" s="202"/>
      <c r="U177" s="202"/>
      <c r="V177" s="204"/>
      <c r="W177" s="205"/>
      <c r="X177" s="202"/>
      <c r="Y177" s="202"/>
      <c r="Z177" s="202"/>
      <c r="AA177" s="204"/>
    </row>
    <row r="178" spans="1:27" ht="21.75" customHeight="1" thickBot="1" x14ac:dyDescent="0.25">
      <c r="A178" s="214" t="str">
        <f>$D165</f>
        <v>C4</v>
      </c>
      <c r="B178" s="73"/>
      <c r="C178" s="73"/>
      <c r="D178" s="207"/>
      <c r="E178" s="207"/>
      <c r="F178" s="207"/>
      <c r="G178" s="209"/>
      <c r="H178" s="210"/>
      <c r="I178" s="207"/>
      <c r="J178" s="207"/>
      <c r="K178" s="207"/>
      <c r="L178" s="209"/>
      <c r="O178" s="189"/>
      <c r="P178" s="214" t="str">
        <f>$D165</f>
        <v>C4</v>
      </c>
      <c r="Q178" s="73"/>
      <c r="R178" s="73"/>
      <c r="S178" s="207"/>
      <c r="T178" s="207"/>
      <c r="U178" s="207"/>
      <c r="V178" s="209"/>
      <c r="W178" s="210"/>
      <c r="X178" s="207"/>
      <c r="Y178" s="207"/>
      <c r="Z178" s="207"/>
      <c r="AA178" s="209"/>
    </row>
    <row r="179" spans="1:27" ht="21.75" customHeight="1" thickBot="1" x14ac:dyDescent="0.3">
      <c r="A179" s="105" t="s">
        <v>114</v>
      </c>
      <c r="B179" s="193"/>
      <c r="C179" s="193"/>
      <c r="D179" s="193"/>
      <c r="E179" s="193"/>
      <c r="F179" s="193"/>
      <c r="G179" s="195"/>
      <c r="H179" s="190"/>
      <c r="I179" s="193"/>
      <c r="J179" s="193"/>
      <c r="K179" s="193"/>
      <c r="L179" s="195"/>
      <c r="M179" s="183"/>
      <c r="N179" s="183"/>
      <c r="O179" s="184"/>
      <c r="P179" s="105" t="s">
        <v>114</v>
      </c>
      <c r="Q179" s="193"/>
      <c r="R179" s="193"/>
      <c r="S179" s="193"/>
      <c r="T179" s="193"/>
      <c r="U179" s="193"/>
      <c r="V179" s="195"/>
      <c r="W179" s="190"/>
      <c r="X179" s="193"/>
      <c r="Y179" s="193"/>
      <c r="Z179" s="193"/>
      <c r="AA179" s="195"/>
    </row>
    <row r="180" spans="1:27" ht="3" customHeight="1" x14ac:dyDescent="0.2"/>
    <row r="181" spans="1:27" ht="21" customHeight="1" x14ac:dyDescent="0.2">
      <c r="A181" s="181" t="str">
        <f>"Die "&amp;$B194&amp;" wird freundlich unterstützt von:"</f>
        <v>Die   3-Serien Liga wird freundlich unterstützt von:</v>
      </c>
      <c r="M181" s="183"/>
      <c r="N181" s="183"/>
      <c r="O181" s="184"/>
      <c r="P181" s="181" t="str">
        <f>"Die "&amp;$B194&amp;" wird freundlich unterstützt von:"</f>
        <v>Die   3-Serien Liga wird freundlich unterstützt von:</v>
      </c>
    </row>
    <row r="182" spans="1:27" ht="18" customHeight="1" x14ac:dyDescent="0.25">
      <c r="A182" s="185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O182" s="184"/>
      <c r="P182" s="185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</row>
    <row r="183" spans="1:27" ht="18" customHeight="1" x14ac:dyDescent="0.3">
      <c r="A183" s="187">
        <f>$A$3</f>
        <v>0</v>
      </c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O183" s="184"/>
      <c r="P183" s="187">
        <f>$A$3</f>
        <v>0</v>
      </c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</row>
    <row r="184" spans="1:27" ht="18" customHeight="1" x14ac:dyDescent="0.25">
      <c r="A184" s="185"/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O184" s="184"/>
      <c r="P184" s="185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</row>
    <row r="185" spans="1:27" ht="18" customHeight="1" x14ac:dyDescent="0.25">
      <c r="A185" s="185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O185" s="184"/>
      <c r="P185" s="185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</row>
    <row r="186" spans="1:27" ht="18" customHeight="1" x14ac:dyDescent="0.25">
      <c r="A186" s="185"/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O186" s="184"/>
      <c r="P186" s="185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</row>
    <row r="187" spans="1:27" ht="18" customHeight="1" x14ac:dyDescent="0.25">
      <c r="A187" s="185"/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O187" s="184"/>
      <c r="P187" s="185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</row>
    <row r="188" spans="1:27" ht="18" customHeight="1" x14ac:dyDescent="0.25">
      <c r="A188" s="185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O188" s="184"/>
      <c r="P188" s="185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</row>
    <row r="189" spans="1:27" ht="18" customHeight="1" x14ac:dyDescent="0.25">
      <c r="A189" s="185"/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O189" s="184"/>
      <c r="P189" s="185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</row>
    <row r="190" spans="1:27" ht="18" customHeight="1" x14ac:dyDescent="0.25">
      <c r="A190" s="185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O190" s="184"/>
      <c r="P190" s="185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</row>
    <row r="191" spans="1:27" ht="18" customHeight="1" x14ac:dyDescent="0.25">
      <c r="A191" s="185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O191" s="184"/>
      <c r="P191" s="185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</row>
    <row r="192" spans="1:27" ht="18" customHeight="1" x14ac:dyDescent="0.25">
      <c r="A192" s="185"/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O192" s="184"/>
      <c r="P192" s="185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</row>
    <row r="193" spans="1:28" ht="18" customHeight="1" x14ac:dyDescent="0.25">
      <c r="A193" s="185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O193" s="184"/>
      <c r="P193" s="185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</row>
    <row r="194" spans="1:28" ht="24" customHeight="1" thickBot="1" x14ac:dyDescent="0.25">
      <c r="A194" s="81"/>
      <c r="B194" s="267" t="str">
        <f>VORNE_15S!$B$1</f>
        <v xml:space="preserve">  3-Serien Liga</v>
      </c>
      <c r="C194" s="267"/>
      <c r="D194" s="267"/>
      <c r="E194" s="267"/>
      <c r="F194" s="267"/>
      <c r="G194" s="267"/>
      <c r="H194" s="267"/>
      <c r="I194" s="267"/>
      <c r="J194" s="268">
        <f>VORNE_15S!J181</f>
        <v>2023</v>
      </c>
      <c r="K194" s="268"/>
      <c r="L194" s="268"/>
      <c r="M194" s="180" t="str">
        <f>VORNE_15S!M181</f>
        <v>D</v>
      </c>
      <c r="N194" s="180"/>
      <c r="O194" s="69">
        <f>VORNE_15S!O181</f>
        <v>2</v>
      </c>
      <c r="P194" s="81"/>
      <c r="Q194" s="267" t="str">
        <f>$B$14</f>
        <v xml:space="preserve">  3-Serien Liga</v>
      </c>
      <c r="R194" s="267"/>
      <c r="S194" s="267"/>
      <c r="T194" s="267"/>
      <c r="U194" s="267"/>
      <c r="V194" s="267"/>
      <c r="W194" s="267"/>
      <c r="X194" s="267"/>
      <c r="Y194" s="268">
        <f>$J$14</f>
        <v>2023</v>
      </c>
      <c r="Z194" s="268"/>
      <c r="AA194" s="268"/>
    </row>
    <row r="195" spans="1:28" ht="18" customHeight="1" thickBot="1" x14ac:dyDescent="0.3">
      <c r="A195" s="82" t="s">
        <v>90</v>
      </c>
      <c r="B195" s="188"/>
      <c r="C195" s="188"/>
      <c r="D195" s="84" t="str">
        <f>M194&amp;O194</f>
        <v>D2</v>
      </c>
      <c r="E195" s="84" t="s">
        <v>91</v>
      </c>
      <c r="F195" s="188"/>
      <c r="G195" s="254"/>
      <c r="H195" s="254"/>
      <c r="I195" s="254"/>
      <c r="J195" s="254"/>
      <c r="K195" s="254"/>
      <c r="L195" s="257"/>
      <c r="M195" s="166"/>
      <c r="N195" s="166"/>
      <c r="O195" s="189"/>
      <c r="P195" s="82" t="s">
        <v>90</v>
      </c>
      <c r="Q195" s="188"/>
      <c r="R195" s="188"/>
      <c r="S195" s="84" t="str">
        <f>M194&amp;O194-1</f>
        <v>D1</v>
      </c>
      <c r="T195" s="84" t="s">
        <v>91</v>
      </c>
      <c r="U195" s="188"/>
      <c r="V195" s="254"/>
      <c r="W195" s="254"/>
      <c r="X195" s="254"/>
      <c r="Y195" s="254"/>
      <c r="Z195" s="254"/>
      <c r="AA195" s="257"/>
    </row>
    <row r="196" spans="1:28" ht="18" customHeight="1" thickBot="1" x14ac:dyDescent="0.25">
      <c r="A196" s="190" t="s">
        <v>92</v>
      </c>
      <c r="B196" s="191" t="s">
        <v>93</v>
      </c>
      <c r="C196" s="191" t="s">
        <v>23</v>
      </c>
      <c r="D196" s="191" t="s">
        <v>94</v>
      </c>
      <c r="E196" s="191" t="s">
        <v>95</v>
      </c>
      <c r="F196" s="191" t="s">
        <v>96</v>
      </c>
      <c r="G196" s="192" t="s">
        <v>97</v>
      </c>
      <c r="H196" s="263" t="s">
        <v>98</v>
      </c>
      <c r="I196" s="264"/>
      <c r="J196" s="264"/>
      <c r="K196" s="264"/>
      <c r="L196" s="265"/>
      <c r="M196" s="166"/>
      <c r="N196" s="166"/>
      <c r="O196" s="189"/>
      <c r="P196" s="190" t="s">
        <v>92</v>
      </c>
      <c r="Q196" s="191" t="s">
        <v>93</v>
      </c>
      <c r="R196" s="191" t="s">
        <v>23</v>
      </c>
      <c r="S196" s="191" t="s">
        <v>94</v>
      </c>
      <c r="T196" s="191" t="s">
        <v>95</v>
      </c>
      <c r="U196" s="191" t="s">
        <v>96</v>
      </c>
      <c r="V196" s="192" t="s">
        <v>97</v>
      </c>
      <c r="W196" s="263" t="s">
        <v>98</v>
      </c>
      <c r="X196" s="264"/>
      <c r="Y196" s="264"/>
      <c r="Z196" s="264"/>
      <c r="AA196" s="265"/>
    </row>
    <row r="197" spans="1:28" ht="21.75" customHeight="1" thickBot="1" x14ac:dyDescent="0.25">
      <c r="A197" s="266" t="s">
        <v>144</v>
      </c>
      <c r="B197" s="274"/>
      <c r="C197" s="275"/>
      <c r="D197" s="193" t="s">
        <v>100</v>
      </c>
      <c r="E197" s="193"/>
      <c r="F197" s="194"/>
      <c r="G197" s="195" t="s">
        <v>100</v>
      </c>
      <c r="H197" s="190"/>
      <c r="I197" s="193"/>
      <c r="J197" s="193"/>
      <c r="K197" s="193"/>
      <c r="L197" s="195"/>
      <c r="M197" s="162" t="s">
        <v>138</v>
      </c>
      <c r="N197" s="162"/>
      <c r="O197" s="94"/>
      <c r="P197" s="266" t="s">
        <v>144</v>
      </c>
      <c r="Q197" s="274"/>
      <c r="R197" s="275"/>
      <c r="S197" s="193" t="s">
        <v>100</v>
      </c>
      <c r="T197" s="193"/>
      <c r="U197" s="194"/>
      <c r="V197" s="195" t="s">
        <v>100</v>
      </c>
      <c r="W197" s="190"/>
      <c r="X197" s="193"/>
      <c r="Y197" s="193"/>
      <c r="Z197" s="193"/>
      <c r="AA197" s="195"/>
      <c r="AB197" s="162" t="s">
        <v>138</v>
      </c>
    </row>
    <row r="198" spans="1:28" ht="21.75" customHeight="1" x14ac:dyDescent="0.2">
      <c r="A198" s="196" t="s">
        <v>112</v>
      </c>
      <c r="B198" s="71">
        <f>VLOOKUP($D195,'Tischplan_16er_1.-5.'!$4:$100,34)</f>
        <v>3</v>
      </c>
      <c r="C198" s="71">
        <f>VLOOKUP($D195,'Tischplan_16er_1.-5.'!$4:$100,35)</f>
        <v>2</v>
      </c>
      <c r="D198" s="197"/>
      <c r="E198" s="197"/>
      <c r="F198" s="198"/>
      <c r="G198" s="199"/>
      <c r="H198" s="200"/>
      <c r="I198" s="197"/>
      <c r="J198" s="197"/>
      <c r="K198" s="197"/>
      <c r="L198" s="199"/>
      <c r="M198" s="157"/>
      <c r="N198" s="162"/>
      <c r="O198" s="94"/>
      <c r="P198" s="196" t="s">
        <v>112</v>
      </c>
      <c r="Q198" s="71">
        <f>VLOOKUP($S195,'Tischplan_16er_1.-5.'!$4:$100,34)</f>
        <v>4</v>
      </c>
      <c r="R198" s="71">
        <f>VLOOKUP($S195,'Tischplan_16er_1.-5.'!$4:$100,35)</f>
        <v>2</v>
      </c>
      <c r="S198" s="197"/>
      <c r="T198" s="197"/>
      <c r="U198" s="198"/>
      <c r="V198" s="199"/>
      <c r="W198" s="200"/>
      <c r="X198" s="197"/>
      <c r="Y198" s="197"/>
      <c r="Z198" s="197"/>
      <c r="AA198" s="199"/>
      <c r="AB198" s="157"/>
    </row>
    <row r="199" spans="1:28" ht="21.75" customHeight="1" x14ac:dyDescent="0.2">
      <c r="A199" s="201" t="s">
        <v>113</v>
      </c>
      <c r="B199" s="168">
        <f>VLOOKUP($D195,'Tischplan_16er_1.-5.'!$4:$100,36)</f>
        <v>1</v>
      </c>
      <c r="C199" s="168">
        <f>VLOOKUP($D195,'Tischplan_16er_1.-5.'!$4:$100,37)</f>
        <v>1</v>
      </c>
      <c r="D199" s="202"/>
      <c r="E199" s="202"/>
      <c r="F199" s="203"/>
      <c r="G199" s="204"/>
      <c r="H199" s="205"/>
      <c r="I199" s="202"/>
      <c r="J199" s="202"/>
      <c r="K199" s="202"/>
      <c r="L199" s="204"/>
      <c r="M199" s="157"/>
      <c r="N199" s="162"/>
      <c r="O199" s="94"/>
      <c r="P199" s="201" t="s">
        <v>113</v>
      </c>
      <c r="Q199" s="168">
        <f>VLOOKUP($S195,'Tischplan_16er_1.-5.'!$4:$100,36)</f>
        <v>2</v>
      </c>
      <c r="R199" s="168">
        <f>VLOOKUP($S195,'Tischplan_16er_1.-5.'!$4:$100,37)</f>
        <v>1</v>
      </c>
      <c r="S199" s="202"/>
      <c r="T199" s="202"/>
      <c r="U199" s="203"/>
      <c r="V199" s="204"/>
      <c r="W199" s="205"/>
      <c r="X199" s="202"/>
      <c r="Y199" s="202"/>
      <c r="Z199" s="202"/>
      <c r="AA199" s="204"/>
      <c r="AB199" s="157"/>
    </row>
    <row r="200" spans="1:28" ht="21.75" customHeight="1" thickBot="1" x14ac:dyDescent="0.25">
      <c r="A200" s="206" t="s">
        <v>145</v>
      </c>
      <c r="B200" s="73">
        <f>VLOOKUP($D195,'Tischplan_16er_1.-5.'!$4:$100,38)</f>
        <v>4</v>
      </c>
      <c r="C200" s="73">
        <f>VLOOKUP($D195,'Tischplan_16er_1.-5.'!$4:$100,39)</f>
        <v>4</v>
      </c>
      <c r="D200" s="207"/>
      <c r="E200" s="207"/>
      <c r="F200" s="208"/>
      <c r="G200" s="209"/>
      <c r="H200" s="210"/>
      <c r="I200" s="207"/>
      <c r="J200" s="207"/>
      <c r="K200" s="207"/>
      <c r="L200" s="209"/>
      <c r="M200" s="157"/>
      <c r="N200" s="162"/>
      <c r="O200" s="94"/>
      <c r="P200" s="206" t="s">
        <v>145</v>
      </c>
      <c r="Q200" s="73">
        <f>VLOOKUP($S195,'Tischplan_16er_1.-5.'!$4:$100,38)</f>
        <v>3</v>
      </c>
      <c r="R200" s="73">
        <f>VLOOKUP($S195,'Tischplan_16er_1.-5.'!$4:$100,39)</f>
        <v>4</v>
      </c>
      <c r="S200" s="207"/>
      <c r="T200" s="207"/>
      <c r="U200" s="208"/>
      <c r="V200" s="209"/>
      <c r="W200" s="210"/>
      <c r="X200" s="207"/>
      <c r="Y200" s="207"/>
      <c r="Z200" s="207"/>
      <c r="AA200" s="209"/>
      <c r="AB200" s="157"/>
    </row>
    <row r="201" spans="1:28" ht="21.75" customHeight="1" thickBot="1" x14ac:dyDescent="0.25">
      <c r="A201" s="266" t="s">
        <v>146</v>
      </c>
      <c r="B201" s="274"/>
      <c r="C201" s="275"/>
      <c r="D201" s="193"/>
      <c r="E201" s="193"/>
      <c r="F201" s="194"/>
      <c r="G201" s="195"/>
      <c r="H201" s="190"/>
      <c r="I201" s="193"/>
      <c r="J201" s="193"/>
      <c r="K201" s="193"/>
      <c r="L201" s="195"/>
      <c r="O201" s="189"/>
      <c r="P201" s="266" t="s">
        <v>146</v>
      </c>
      <c r="Q201" s="274"/>
      <c r="R201" s="275"/>
      <c r="S201" s="193"/>
      <c r="T201" s="193"/>
      <c r="U201" s="194"/>
      <c r="V201" s="195"/>
      <c r="W201" s="190"/>
      <c r="X201" s="193"/>
      <c r="Y201" s="193"/>
      <c r="Z201" s="193"/>
      <c r="AA201" s="195"/>
    </row>
    <row r="202" spans="1:28" ht="21.75" customHeight="1" thickBot="1" x14ac:dyDescent="0.25">
      <c r="A202" s="266" t="s">
        <v>147</v>
      </c>
      <c r="B202" s="274"/>
      <c r="C202" s="275"/>
      <c r="D202" s="193" t="s">
        <v>100</v>
      </c>
      <c r="E202" s="193"/>
      <c r="F202" s="194"/>
      <c r="G202" s="195" t="s">
        <v>100</v>
      </c>
      <c r="H202" s="190"/>
      <c r="I202" s="193"/>
      <c r="J202" s="193"/>
      <c r="K202" s="193"/>
      <c r="L202" s="195"/>
      <c r="O202" s="189"/>
      <c r="P202" s="266" t="s">
        <v>147</v>
      </c>
      <c r="Q202" s="274"/>
      <c r="R202" s="275"/>
      <c r="S202" s="193" t="s">
        <v>100</v>
      </c>
      <c r="T202" s="193"/>
      <c r="U202" s="194"/>
      <c r="V202" s="195" t="s">
        <v>100</v>
      </c>
      <c r="W202" s="190"/>
      <c r="X202" s="193"/>
      <c r="Y202" s="193"/>
      <c r="Z202" s="193"/>
      <c r="AA202" s="195"/>
    </row>
    <row r="203" spans="1:28" ht="9" customHeight="1" thickBot="1" x14ac:dyDescent="0.25">
      <c r="A203" s="164"/>
      <c r="B203" s="211"/>
      <c r="C203" s="211"/>
      <c r="D203" s="188"/>
      <c r="E203" s="188"/>
      <c r="F203" s="188"/>
      <c r="G203" s="188"/>
      <c r="H203" s="188"/>
      <c r="I203" s="188"/>
      <c r="J203" s="188"/>
      <c r="K203" s="188"/>
      <c r="L203" s="188"/>
      <c r="P203" s="164"/>
      <c r="Q203" s="174"/>
      <c r="R203" s="174"/>
      <c r="S203" s="212"/>
      <c r="T203" s="212"/>
      <c r="U203" s="212"/>
      <c r="V203" s="212"/>
      <c r="W203" s="212"/>
      <c r="X203" s="212"/>
      <c r="Y203" s="212"/>
      <c r="Z203" s="212"/>
      <c r="AA203" s="212"/>
    </row>
    <row r="204" spans="1:28" ht="18" customHeight="1" thickBot="1" x14ac:dyDescent="0.3">
      <c r="A204" s="82" t="s">
        <v>148</v>
      </c>
      <c r="B204" s="188"/>
      <c r="C204" s="188"/>
      <c r="D204" s="84"/>
      <c r="E204" s="84"/>
      <c r="F204" s="188"/>
      <c r="G204" s="84"/>
      <c r="H204" s="188"/>
      <c r="I204" s="188"/>
      <c r="J204" s="188"/>
      <c r="K204" s="188"/>
      <c r="L204" s="213"/>
      <c r="O204" s="189"/>
      <c r="P204" s="82" t="s">
        <v>148</v>
      </c>
      <c r="Q204" s="188"/>
      <c r="R204" s="188"/>
      <c r="S204" s="84"/>
      <c r="T204" s="84"/>
      <c r="U204" s="188"/>
      <c r="V204" s="84"/>
      <c r="W204" s="188"/>
      <c r="X204" s="188"/>
      <c r="Y204" s="188"/>
      <c r="Z204" s="188"/>
      <c r="AA204" s="213"/>
    </row>
    <row r="205" spans="1:28" ht="21.75" customHeight="1" x14ac:dyDescent="0.2">
      <c r="A205" s="196" t="str">
        <f>$S195</f>
        <v>D1</v>
      </c>
      <c r="B205" s="71"/>
      <c r="C205" s="71"/>
      <c r="D205" s="197"/>
      <c r="E205" s="197"/>
      <c r="F205" s="197"/>
      <c r="G205" s="199"/>
      <c r="H205" s="200"/>
      <c r="I205" s="197"/>
      <c r="J205" s="197"/>
      <c r="K205" s="197"/>
      <c r="L205" s="199"/>
      <c r="O205" s="189"/>
      <c r="P205" s="196" t="str">
        <f>$S195</f>
        <v>D1</v>
      </c>
      <c r="Q205" s="71"/>
      <c r="R205" s="71"/>
      <c r="S205" s="197"/>
      <c r="T205" s="197"/>
      <c r="U205" s="197"/>
      <c r="V205" s="199"/>
      <c r="W205" s="200"/>
      <c r="X205" s="197"/>
      <c r="Y205" s="197"/>
      <c r="Z205" s="197"/>
      <c r="AA205" s="199"/>
    </row>
    <row r="206" spans="1:28" ht="21.75" customHeight="1" x14ac:dyDescent="0.2">
      <c r="A206" s="201" t="str">
        <f>$D195</f>
        <v>D2</v>
      </c>
      <c r="B206" s="168"/>
      <c r="C206" s="168"/>
      <c r="D206" s="202"/>
      <c r="E206" s="202"/>
      <c r="F206" s="202"/>
      <c r="G206" s="204"/>
      <c r="H206" s="205"/>
      <c r="I206" s="202"/>
      <c r="J206" s="202"/>
      <c r="K206" s="202"/>
      <c r="L206" s="204"/>
      <c r="O206" s="189"/>
      <c r="P206" s="201" t="str">
        <f>$D195</f>
        <v>D2</v>
      </c>
      <c r="Q206" s="168"/>
      <c r="R206" s="168"/>
      <c r="S206" s="202"/>
      <c r="T206" s="202"/>
      <c r="U206" s="202"/>
      <c r="V206" s="204"/>
      <c r="W206" s="205"/>
      <c r="X206" s="202"/>
      <c r="Y206" s="202"/>
      <c r="Z206" s="202"/>
      <c r="AA206" s="204"/>
    </row>
    <row r="207" spans="1:28" ht="21.75" customHeight="1" x14ac:dyDescent="0.2">
      <c r="A207" s="201" t="str">
        <f>$S225</f>
        <v>D3</v>
      </c>
      <c r="B207" s="168"/>
      <c r="C207" s="168"/>
      <c r="D207" s="202"/>
      <c r="E207" s="202"/>
      <c r="F207" s="202"/>
      <c r="G207" s="204"/>
      <c r="H207" s="205"/>
      <c r="I207" s="202"/>
      <c r="J207" s="202"/>
      <c r="K207" s="202"/>
      <c r="L207" s="204"/>
      <c r="O207" s="189"/>
      <c r="P207" s="201" t="str">
        <f>$S225</f>
        <v>D3</v>
      </c>
      <c r="Q207" s="168"/>
      <c r="R207" s="168"/>
      <c r="S207" s="202"/>
      <c r="T207" s="202"/>
      <c r="U207" s="202"/>
      <c r="V207" s="204"/>
      <c r="W207" s="205"/>
      <c r="X207" s="202"/>
      <c r="Y207" s="202"/>
      <c r="Z207" s="202"/>
      <c r="AA207" s="204"/>
    </row>
    <row r="208" spans="1:28" ht="21.75" customHeight="1" thickBot="1" x14ac:dyDescent="0.25">
      <c r="A208" s="214" t="str">
        <f>$D225</f>
        <v>D4</v>
      </c>
      <c r="B208" s="73"/>
      <c r="C208" s="73"/>
      <c r="D208" s="207"/>
      <c r="E208" s="207"/>
      <c r="F208" s="207"/>
      <c r="G208" s="209"/>
      <c r="H208" s="210"/>
      <c r="I208" s="207"/>
      <c r="J208" s="207"/>
      <c r="K208" s="207"/>
      <c r="L208" s="209"/>
      <c r="O208" s="189"/>
      <c r="P208" s="214" t="str">
        <f>$D225</f>
        <v>D4</v>
      </c>
      <c r="Q208" s="73"/>
      <c r="R208" s="73"/>
      <c r="S208" s="207"/>
      <c r="T208" s="207"/>
      <c r="U208" s="207"/>
      <c r="V208" s="209"/>
      <c r="W208" s="210"/>
      <c r="X208" s="207"/>
      <c r="Y208" s="207"/>
      <c r="Z208" s="207"/>
      <c r="AA208" s="209"/>
    </row>
    <row r="209" spans="1:27" ht="21.75" customHeight="1" thickBot="1" x14ac:dyDescent="0.3">
      <c r="A209" s="105" t="s">
        <v>114</v>
      </c>
      <c r="B209" s="193"/>
      <c r="C209" s="193"/>
      <c r="D209" s="193"/>
      <c r="E209" s="193"/>
      <c r="F209" s="193"/>
      <c r="G209" s="195"/>
      <c r="H209" s="190"/>
      <c r="I209" s="193"/>
      <c r="J209" s="193"/>
      <c r="K209" s="193"/>
      <c r="L209" s="195"/>
      <c r="M209" s="183"/>
      <c r="N209" s="183"/>
      <c r="O209" s="184"/>
      <c r="P209" s="105" t="s">
        <v>114</v>
      </c>
      <c r="Q209" s="193"/>
      <c r="R209" s="193"/>
      <c r="S209" s="193"/>
      <c r="T209" s="193"/>
      <c r="U209" s="193"/>
      <c r="V209" s="195"/>
      <c r="W209" s="190"/>
      <c r="X209" s="193"/>
      <c r="Y209" s="193"/>
      <c r="Z209" s="193"/>
      <c r="AA209" s="195"/>
    </row>
    <row r="210" spans="1:27" ht="3" customHeight="1" x14ac:dyDescent="0.25">
      <c r="A210" s="215"/>
      <c r="M210" s="183"/>
      <c r="N210" s="183"/>
      <c r="O210" s="184"/>
      <c r="P210" s="215"/>
    </row>
    <row r="211" spans="1:27" ht="21" customHeight="1" x14ac:dyDescent="0.2">
      <c r="A211" s="181" t="str">
        <f>"Die "&amp;$B$14&amp;" wird freundlich unterstützt von:"</f>
        <v>Die   3-Serien Liga wird freundlich unterstützt von:</v>
      </c>
      <c r="O211" s="189"/>
      <c r="P211" s="181" t="str">
        <f>"Die "&amp;$B$14&amp;" wird freundlich unterstützt von:"</f>
        <v>Die   3-Serien Liga wird freundlich unterstützt von:</v>
      </c>
    </row>
    <row r="212" spans="1:27" ht="18" customHeight="1" x14ac:dyDescent="0.25">
      <c r="A212" s="185"/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O212" s="184"/>
      <c r="P212" s="185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  <c r="AA212" s="186"/>
    </row>
    <row r="213" spans="1:27" ht="18" customHeight="1" x14ac:dyDescent="0.3">
      <c r="A213" s="187">
        <f>$A$3</f>
        <v>0</v>
      </c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O213" s="184"/>
      <c r="P213" s="187">
        <f>$A$3</f>
        <v>0</v>
      </c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  <c r="AA213" s="186"/>
    </row>
    <row r="214" spans="1:27" ht="18" customHeight="1" x14ac:dyDescent="0.25">
      <c r="A214" s="185"/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O214" s="184"/>
      <c r="P214" s="185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  <c r="AA214" s="186"/>
    </row>
    <row r="215" spans="1:27" ht="18" customHeight="1" x14ac:dyDescent="0.25">
      <c r="A215" s="185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O215" s="184"/>
      <c r="P215" s="185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  <c r="AA215" s="186"/>
    </row>
    <row r="216" spans="1:27" ht="18" customHeight="1" x14ac:dyDescent="0.25">
      <c r="A216" s="185"/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O216" s="184"/>
      <c r="P216" s="185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  <c r="AA216" s="186"/>
    </row>
    <row r="217" spans="1:27" ht="18" customHeight="1" x14ac:dyDescent="0.25">
      <c r="A217" s="185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O217" s="184"/>
      <c r="P217" s="185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  <c r="AA217" s="186"/>
    </row>
    <row r="218" spans="1:27" ht="18" customHeight="1" x14ac:dyDescent="0.25">
      <c r="A218" s="185"/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O218" s="184"/>
      <c r="P218" s="185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  <c r="AA218" s="186"/>
    </row>
    <row r="219" spans="1:27" ht="18" customHeight="1" x14ac:dyDescent="0.25">
      <c r="A219" s="185"/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O219" s="184"/>
      <c r="P219" s="185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6"/>
    </row>
    <row r="220" spans="1:27" ht="18" customHeight="1" x14ac:dyDescent="0.25">
      <c r="A220" s="185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O220" s="184"/>
      <c r="P220" s="185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</row>
    <row r="221" spans="1:27" ht="18" customHeight="1" x14ac:dyDescent="0.25">
      <c r="A221" s="185"/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O221" s="184"/>
      <c r="P221" s="185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  <c r="AA221" s="186"/>
    </row>
    <row r="222" spans="1:27" ht="18" customHeight="1" x14ac:dyDescent="0.25">
      <c r="A222" s="185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O222" s="189"/>
      <c r="P222" s="185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</row>
    <row r="223" spans="1:27" ht="18" customHeight="1" x14ac:dyDescent="0.25">
      <c r="A223" s="185"/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O223" s="189"/>
      <c r="P223" s="185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  <c r="AA223" s="186"/>
    </row>
    <row r="224" spans="1:27" ht="24" customHeight="1" thickBot="1" x14ac:dyDescent="0.25">
      <c r="A224" s="81"/>
      <c r="B224" s="267" t="str">
        <f>$B$14</f>
        <v xml:space="preserve">  3-Serien Liga</v>
      </c>
      <c r="C224" s="267"/>
      <c r="D224" s="267"/>
      <c r="E224" s="267"/>
      <c r="F224" s="267"/>
      <c r="G224" s="267"/>
      <c r="H224" s="267"/>
      <c r="I224" s="267"/>
      <c r="J224" s="268">
        <f>$J$14</f>
        <v>2023</v>
      </c>
      <c r="K224" s="268"/>
      <c r="L224" s="268"/>
      <c r="M224" s="180" t="str">
        <f>M194</f>
        <v>D</v>
      </c>
      <c r="N224" s="180"/>
      <c r="O224" s="69">
        <f>O194+2</f>
        <v>4</v>
      </c>
      <c r="P224" s="81"/>
      <c r="Q224" s="267" t="str">
        <f>$B$14</f>
        <v xml:space="preserve">  3-Serien Liga</v>
      </c>
      <c r="R224" s="267"/>
      <c r="S224" s="267"/>
      <c r="T224" s="267"/>
      <c r="U224" s="267"/>
      <c r="V224" s="267"/>
      <c r="W224" s="267"/>
      <c r="X224" s="267"/>
      <c r="Y224" s="268">
        <f>$J$14</f>
        <v>2023</v>
      </c>
      <c r="Z224" s="268"/>
      <c r="AA224" s="268"/>
    </row>
    <row r="225" spans="1:28" ht="18" customHeight="1" thickBot="1" x14ac:dyDescent="0.3">
      <c r="A225" s="82" t="s">
        <v>90</v>
      </c>
      <c r="B225" s="188"/>
      <c r="C225" s="188"/>
      <c r="D225" s="84" t="str">
        <f>M224&amp;O224</f>
        <v>D4</v>
      </c>
      <c r="E225" s="84" t="s">
        <v>91</v>
      </c>
      <c r="F225" s="188"/>
      <c r="G225" s="254"/>
      <c r="H225" s="274"/>
      <c r="I225" s="274"/>
      <c r="J225" s="274"/>
      <c r="K225" s="274"/>
      <c r="L225" s="276"/>
      <c r="M225" s="166"/>
      <c r="N225" s="166"/>
      <c r="O225" s="189"/>
      <c r="P225" s="82" t="s">
        <v>90</v>
      </c>
      <c r="Q225" s="188"/>
      <c r="R225" s="188"/>
      <c r="S225" s="84" t="str">
        <f>M224&amp;O224-1</f>
        <v>D3</v>
      </c>
      <c r="T225" s="84" t="s">
        <v>91</v>
      </c>
      <c r="U225" s="188"/>
      <c r="V225" s="254"/>
      <c r="W225" s="254"/>
      <c r="X225" s="254"/>
      <c r="Y225" s="254"/>
      <c r="Z225" s="254"/>
      <c r="AA225" s="257"/>
    </row>
    <row r="226" spans="1:28" ht="18" customHeight="1" thickBot="1" x14ac:dyDescent="0.25">
      <c r="A226" s="190" t="s">
        <v>92</v>
      </c>
      <c r="B226" s="191" t="s">
        <v>93</v>
      </c>
      <c r="C226" s="191" t="s">
        <v>23</v>
      </c>
      <c r="D226" s="191" t="s">
        <v>94</v>
      </c>
      <c r="E226" s="191" t="s">
        <v>95</v>
      </c>
      <c r="F226" s="191" t="s">
        <v>96</v>
      </c>
      <c r="G226" s="192" t="s">
        <v>97</v>
      </c>
      <c r="H226" s="263" t="s">
        <v>98</v>
      </c>
      <c r="I226" s="264"/>
      <c r="J226" s="264"/>
      <c r="K226" s="264"/>
      <c r="L226" s="265"/>
      <c r="M226" s="166"/>
      <c r="N226" s="166"/>
      <c r="O226" s="189"/>
      <c r="P226" s="190" t="s">
        <v>92</v>
      </c>
      <c r="Q226" s="191" t="s">
        <v>93</v>
      </c>
      <c r="R226" s="191" t="s">
        <v>23</v>
      </c>
      <c r="S226" s="191" t="s">
        <v>94</v>
      </c>
      <c r="T226" s="191" t="s">
        <v>95</v>
      </c>
      <c r="U226" s="191" t="s">
        <v>96</v>
      </c>
      <c r="V226" s="192" t="s">
        <v>97</v>
      </c>
      <c r="W226" s="263" t="s">
        <v>98</v>
      </c>
      <c r="X226" s="264"/>
      <c r="Y226" s="264"/>
      <c r="Z226" s="264"/>
      <c r="AA226" s="265"/>
    </row>
    <row r="227" spans="1:28" ht="21.75" customHeight="1" thickBot="1" x14ac:dyDescent="0.25">
      <c r="A227" s="266" t="s">
        <v>144</v>
      </c>
      <c r="B227" s="274"/>
      <c r="C227" s="275"/>
      <c r="D227" s="193" t="s">
        <v>100</v>
      </c>
      <c r="E227" s="193"/>
      <c r="F227" s="194"/>
      <c r="G227" s="195" t="s">
        <v>100</v>
      </c>
      <c r="H227" s="190"/>
      <c r="I227" s="193"/>
      <c r="J227" s="193"/>
      <c r="K227" s="193"/>
      <c r="L227" s="195"/>
      <c r="M227" s="162" t="s">
        <v>138</v>
      </c>
      <c r="N227" s="162"/>
      <c r="O227" s="94"/>
      <c r="P227" s="266" t="s">
        <v>144</v>
      </c>
      <c r="Q227" s="274"/>
      <c r="R227" s="275"/>
      <c r="S227" s="193" t="s">
        <v>100</v>
      </c>
      <c r="T227" s="193"/>
      <c r="U227" s="194"/>
      <c r="V227" s="195" t="s">
        <v>100</v>
      </c>
      <c r="W227" s="190"/>
      <c r="X227" s="193"/>
      <c r="Y227" s="193"/>
      <c r="Z227" s="193"/>
      <c r="AA227" s="195"/>
      <c r="AB227" s="162" t="s">
        <v>138</v>
      </c>
    </row>
    <row r="228" spans="1:28" ht="21.75" customHeight="1" x14ac:dyDescent="0.2">
      <c r="A228" s="196" t="s">
        <v>112</v>
      </c>
      <c r="B228" s="71">
        <f>VLOOKUP($D225,'Tischplan_16er_1.-5.'!$4:$100,34)</f>
        <v>1</v>
      </c>
      <c r="C228" s="71">
        <f>VLOOKUP($D225,'Tischplan_16er_1.-5.'!$4:$100,35)</f>
        <v>2</v>
      </c>
      <c r="D228" s="197"/>
      <c r="E228" s="197"/>
      <c r="F228" s="198"/>
      <c r="G228" s="199"/>
      <c r="H228" s="200"/>
      <c r="I228" s="197"/>
      <c r="J228" s="197"/>
      <c r="K228" s="197"/>
      <c r="L228" s="199"/>
      <c r="M228" s="157"/>
      <c r="N228" s="162"/>
      <c r="O228" s="94"/>
      <c r="P228" s="196" t="s">
        <v>112</v>
      </c>
      <c r="Q228" s="71">
        <f>VLOOKUP($S225,'Tischplan_16er_1.-5.'!$4:$100,34)</f>
        <v>2</v>
      </c>
      <c r="R228" s="71">
        <f>VLOOKUP($S225,'Tischplan_16er_1.-5.'!$4:$100,35)</f>
        <v>2</v>
      </c>
      <c r="S228" s="197"/>
      <c r="T228" s="197"/>
      <c r="U228" s="198"/>
      <c r="V228" s="199"/>
      <c r="W228" s="200"/>
      <c r="X228" s="197"/>
      <c r="Y228" s="197"/>
      <c r="Z228" s="197"/>
      <c r="AA228" s="199"/>
      <c r="AB228" s="157"/>
    </row>
    <row r="229" spans="1:28" ht="21.75" customHeight="1" x14ac:dyDescent="0.2">
      <c r="A229" s="201" t="s">
        <v>113</v>
      </c>
      <c r="B229" s="168">
        <f>VLOOKUP($D225,'Tischplan_16er_1.-5.'!$4:$100,36)</f>
        <v>3</v>
      </c>
      <c r="C229" s="168">
        <f>VLOOKUP($D225,'Tischplan_16er_1.-5.'!$4:$100,37)</f>
        <v>1</v>
      </c>
      <c r="D229" s="202"/>
      <c r="E229" s="202"/>
      <c r="F229" s="203"/>
      <c r="G229" s="204"/>
      <c r="H229" s="205"/>
      <c r="I229" s="202"/>
      <c r="J229" s="202"/>
      <c r="K229" s="202"/>
      <c r="L229" s="204"/>
      <c r="M229" s="157"/>
      <c r="N229" s="162"/>
      <c r="O229" s="94"/>
      <c r="P229" s="201" t="s">
        <v>113</v>
      </c>
      <c r="Q229" s="168">
        <f>VLOOKUP($S225,'Tischplan_16er_1.-5.'!$4:$100,36)</f>
        <v>4</v>
      </c>
      <c r="R229" s="168">
        <f>VLOOKUP($S225,'Tischplan_16er_1.-5.'!$4:$100,37)</f>
        <v>1</v>
      </c>
      <c r="S229" s="202"/>
      <c r="T229" s="202"/>
      <c r="U229" s="203"/>
      <c r="V229" s="204"/>
      <c r="W229" s="205"/>
      <c r="X229" s="202"/>
      <c r="Y229" s="202"/>
      <c r="Z229" s="202"/>
      <c r="AA229" s="204"/>
      <c r="AB229" s="157"/>
    </row>
    <row r="230" spans="1:28" ht="21.75" customHeight="1" thickBot="1" x14ac:dyDescent="0.25">
      <c r="A230" s="206" t="s">
        <v>145</v>
      </c>
      <c r="B230" s="73">
        <f>VLOOKUP($D225,'Tischplan_16er_1.-5.'!$4:$100,38)</f>
        <v>2</v>
      </c>
      <c r="C230" s="73">
        <f>VLOOKUP($D225,'Tischplan_16er_1.-5.'!$4:$100,39)</f>
        <v>4</v>
      </c>
      <c r="D230" s="207"/>
      <c r="E230" s="207"/>
      <c r="F230" s="208"/>
      <c r="G230" s="209"/>
      <c r="H230" s="210"/>
      <c r="I230" s="207"/>
      <c r="J230" s="207"/>
      <c r="K230" s="207"/>
      <c r="L230" s="209"/>
      <c r="M230" s="157"/>
      <c r="N230" s="162"/>
      <c r="O230" s="94"/>
      <c r="P230" s="206" t="s">
        <v>145</v>
      </c>
      <c r="Q230" s="73">
        <f>VLOOKUP($S225,'Tischplan_16er_1.-5.'!$4:$100,38)</f>
        <v>1</v>
      </c>
      <c r="R230" s="73">
        <f>VLOOKUP($S225,'Tischplan_16er_1.-5.'!$4:$100,39)</f>
        <v>4</v>
      </c>
      <c r="S230" s="207"/>
      <c r="T230" s="207"/>
      <c r="U230" s="208"/>
      <c r="V230" s="209"/>
      <c r="W230" s="210"/>
      <c r="X230" s="207"/>
      <c r="Y230" s="207"/>
      <c r="Z230" s="207"/>
      <c r="AA230" s="209"/>
      <c r="AB230" s="157"/>
    </row>
    <row r="231" spans="1:28" ht="21.75" customHeight="1" thickBot="1" x14ac:dyDescent="0.25">
      <c r="A231" s="266" t="s">
        <v>146</v>
      </c>
      <c r="B231" s="274"/>
      <c r="C231" s="275"/>
      <c r="D231" s="193"/>
      <c r="E231" s="193"/>
      <c r="F231" s="194"/>
      <c r="G231" s="195"/>
      <c r="H231" s="190"/>
      <c r="I231" s="193"/>
      <c r="J231" s="193"/>
      <c r="K231" s="193"/>
      <c r="L231" s="195"/>
      <c r="O231" s="189"/>
      <c r="P231" s="266" t="s">
        <v>146</v>
      </c>
      <c r="Q231" s="274"/>
      <c r="R231" s="275"/>
      <c r="S231" s="193"/>
      <c r="T231" s="193"/>
      <c r="U231" s="194"/>
      <c r="V231" s="195"/>
      <c r="W231" s="190"/>
      <c r="X231" s="193"/>
      <c r="Y231" s="193"/>
      <c r="Z231" s="193"/>
      <c r="AA231" s="195"/>
    </row>
    <row r="232" spans="1:28" ht="21.75" customHeight="1" thickBot="1" x14ac:dyDescent="0.25">
      <c r="A232" s="266" t="s">
        <v>147</v>
      </c>
      <c r="B232" s="274"/>
      <c r="C232" s="275"/>
      <c r="D232" s="193" t="s">
        <v>100</v>
      </c>
      <c r="E232" s="193"/>
      <c r="F232" s="194"/>
      <c r="G232" s="195" t="s">
        <v>100</v>
      </c>
      <c r="H232" s="190"/>
      <c r="I232" s="193"/>
      <c r="J232" s="193"/>
      <c r="K232" s="193"/>
      <c r="L232" s="195"/>
      <c r="O232" s="189"/>
      <c r="P232" s="266" t="s">
        <v>147</v>
      </c>
      <c r="Q232" s="274"/>
      <c r="R232" s="275"/>
      <c r="S232" s="193" t="s">
        <v>100</v>
      </c>
      <c r="T232" s="193"/>
      <c r="U232" s="194"/>
      <c r="V232" s="195" t="s">
        <v>100</v>
      </c>
      <c r="W232" s="190"/>
      <c r="X232" s="193"/>
      <c r="Y232" s="193"/>
      <c r="Z232" s="193"/>
      <c r="AA232" s="195"/>
    </row>
    <row r="233" spans="1:28" ht="9" customHeight="1" thickBot="1" x14ac:dyDescent="0.25">
      <c r="A233" s="164"/>
      <c r="B233" s="211"/>
      <c r="C233" s="211"/>
      <c r="D233" s="188"/>
      <c r="E233" s="188"/>
      <c r="F233" s="188"/>
      <c r="G233" s="188"/>
      <c r="H233" s="188"/>
      <c r="I233" s="188"/>
      <c r="J233" s="188"/>
      <c r="K233" s="188"/>
      <c r="L233" s="188"/>
      <c r="P233" s="164"/>
      <c r="Q233" s="174"/>
      <c r="R233" s="174"/>
      <c r="S233" s="212"/>
      <c r="T233" s="212"/>
      <c r="U233" s="212"/>
      <c r="V233" s="212"/>
      <c r="W233" s="212"/>
      <c r="X233" s="212"/>
      <c r="Y233" s="212"/>
      <c r="Z233" s="212"/>
      <c r="AA233" s="212"/>
    </row>
    <row r="234" spans="1:28" ht="18" customHeight="1" thickBot="1" x14ac:dyDescent="0.3">
      <c r="A234" s="82" t="s">
        <v>148</v>
      </c>
      <c r="B234" s="188"/>
      <c r="C234" s="188"/>
      <c r="D234" s="84"/>
      <c r="E234" s="84"/>
      <c r="F234" s="188"/>
      <c r="G234" s="84"/>
      <c r="H234" s="188"/>
      <c r="I234" s="188"/>
      <c r="J234" s="188"/>
      <c r="K234" s="188"/>
      <c r="L234" s="213"/>
      <c r="O234" s="189"/>
      <c r="P234" s="82" t="s">
        <v>148</v>
      </c>
      <c r="Q234" s="188"/>
      <c r="R234" s="188"/>
      <c r="S234" s="84"/>
      <c r="T234" s="84"/>
      <c r="U234" s="188"/>
      <c r="V234" s="84"/>
      <c r="W234" s="188"/>
      <c r="X234" s="188"/>
      <c r="Y234" s="188"/>
      <c r="Z234" s="188"/>
      <c r="AA234" s="213"/>
    </row>
    <row r="235" spans="1:28" ht="21.75" customHeight="1" x14ac:dyDescent="0.2">
      <c r="A235" s="196" t="str">
        <f>$S195</f>
        <v>D1</v>
      </c>
      <c r="B235" s="71"/>
      <c r="C235" s="71"/>
      <c r="D235" s="197"/>
      <c r="E235" s="197"/>
      <c r="F235" s="197"/>
      <c r="G235" s="199"/>
      <c r="H235" s="200"/>
      <c r="I235" s="197"/>
      <c r="J235" s="197"/>
      <c r="K235" s="197"/>
      <c r="L235" s="199"/>
      <c r="O235" s="189"/>
      <c r="P235" s="196" t="str">
        <f>$S195</f>
        <v>D1</v>
      </c>
      <c r="Q235" s="71"/>
      <c r="R235" s="71"/>
      <c r="S235" s="197"/>
      <c r="T235" s="197"/>
      <c r="U235" s="197"/>
      <c r="V235" s="199"/>
      <c r="W235" s="200"/>
      <c r="X235" s="197"/>
      <c r="Y235" s="197"/>
      <c r="Z235" s="197"/>
      <c r="AA235" s="199"/>
    </row>
    <row r="236" spans="1:28" ht="21.75" customHeight="1" x14ac:dyDescent="0.2">
      <c r="A236" s="201" t="str">
        <f>$D195</f>
        <v>D2</v>
      </c>
      <c r="B236" s="168"/>
      <c r="C236" s="168"/>
      <c r="D236" s="202"/>
      <c r="E236" s="202"/>
      <c r="F236" s="202"/>
      <c r="G236" s="204"/>
      <c r="H236" s="205"/>
      <c r="I236" s="202"/>
      <c r="J236" s="202"/>
      <c r="K236" s="202"/>
      <c r="L236" s="204"/>
      <c r="O236" s="189"/>
      <c r="P236" s="201" t="str">
        <f>$D195</f>
        <v>D2</v>
      </c>
      <c r="Q236" s="168"/>
      <c r="R236" s="168"/>
      <c r="S236" s="202"/>
      <c r="T236" s="202"/>
      <c r="U236" s="202"/>
      <c r="V236" s="204"/>
      <c r="W236" s="205"/>
      <c r="X236" s="202"/>
      <c r="Y236" s="202"/>
      <c r="Z236" s="202"/>
      <c r="AA236" s="204"/>
    </row>
    <row r="237" spans="1:28" ht="21.75" customHeight="1" x14ac:dyDescent="0.2">
      <c r="A237" s="201" t="str">
        <f>$S225</f>
        <v>D3</v>
      </c>
      <c r="B237" s="168"/>
      <c r="C237" s="168"/>
      <c r="D237" s="202"/>
      <c r="E237" s="202"/>
      <c r="F237" s="202"/>
      <c r="G237" s="204"/>
      <c r="H237" s="205"/>
      <c r="I237" s="202"/>
      <c r="J237" s="202"/>
      <c r="K237" s="202"/>
      <c r="L237" s="204"/>
      <c r="O237" s="189"/>
      <c r="P237" s="201" t="str">
        <f>$S225</f>
        <v>D3</v>
      </c>
      <c r="Q237" s="168"/>
      <c r="R237" s="168"/>
      <c r="S237" s="202"/>
      <c r="T237" s="202"/>
      <c r="U237" s="202"/>
      <c r="V237" s="204"/>
      <c r="W237" s="205"/>
      <c r="X237" s="202"/>
      <c r="Y237" s="202"/>
      <c r="Z237" s="202"/>
      <c r="AA237" s="204"/>
    </row>
    <row r="238" spans="1:28" ht="21.75" customHeight="1" thickBot="1" x14ac:dyDescent="0.25">
      <c r="A238" s="214" t="str">
        <f>$D225</f>
        <v>D4</v>
      </c>
      <c r="B238" s="73"/>
      <c r="C238" s="73"/>
      <c r="D238" s="207"/>
      <c r="E238" s="207"/>
      <c r="F238" s="207"/>
      <c r="G238" s="209"/>
      <c r="H238" s="210"/>
      <c r="I238" s="207"/>
      <c r="J238" s="207"/>
      <c r="K238" s="207"/>
      <c r="L238" s="209"/>
      <c r="O238" s="189"/>
      <c r="P238" s="214" t="str">
        <f>$D225</f>
        <v>D4</v>
      </c>
      <c r="Q238" s="73"/>
      <c r="R238" s="73"/>
      <c r="S238" s="207"/>
      <c r="T238" s="207"/>
      <c r="U238" s="207"/>
      <c r="V238" s="209"/>
      <c r="W238" s="210"/>
      <c r="X238" s="207"/>
      <c r="Y238" s="207"/>
      <c r="Z238" s="207"/>
      <c r="AA238" s="209"/>
    </row>
    <row r="239" spans="1:28" ht="21.75" customHeight="1" thickBot="1" x14ac:dyDescent="0.3">
      <c r="A239" s="105" t="s">
        <v>114</v>
      </c>
      <c r="B239" s="193"/>
      <c r="C239" s="193"/>
      <c r="D239" s="193"/>
      <c r="E239" s="193"/>
      <c r="F239" s="193"/>
      <c r="G239" s="195"/>
      <c r="H239" s="190"/>
      <c r="I239" s="193"/>
      <c r="J239" s="193"/>
      <c r="K239" s="193"/>
      <c r="L239" s="195"/>
      <c r="M239" s="183"/>
      <c r="N239" s="183"/>
      <c r="O239" s="184"/>
      <c r="P239" s="105" t="s">
        <v>114</v>
      </c>
      <c r="Q239" s="193"/>
      <c r="R239" s="193"/>
      <c r="S239" s="193"/>
      <c r="T239" s="193"/>
      <c r="U239" s="193"/>
      <c r="V239" s="195"/>
      <c r="W239" s="190"/>
      <c r="X239" s="193"/>
      <c r="Y239" s="193"/>
      <c r="Z239" s="193"/>
      <c r="AA239" s="195"/>
    </row>
    <row r="240" spans="1:28" ht="3" customHeight="1" x14ac:dyDescent="0.2"/>
    <row r="241" spans="1:27" ht="21" customHeight="1" x14ac:dyDescent="0.2">
      <c r="A241" s="181" t="str">
        <f>"Die "&amp;$B254&amp;" wird freundlich unterstützt von:"</f>
        <v>Die   3-Serien Liga wird freundlich unterstützt von:</v>
      </c>
      <c r="M241" s="183"/>
      <c r="N241" s="183"/>
      <c r="O241" s="184"/>
      <c r="P241" s="181" t="str">
        <f>"Die "&amp;$B254&amp;" wird freundlich unterstützt von:"</f>
        <v>Die   3-Serien Liga wird freundlich unterstützt von:</v>
      </c>
    </row>
    <row r="242" spans="1:27" ht="18" customHeight="1" x14ac:dyDescent="0.25">
      <c r="A242" s="185"/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O242" s="184"/>
      <c r="P242" s="185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  <c r="AA242" s="186"/>
    </row>
    <row r="243" spans="1:27" ht="18" customHeight="1" x14ac:dyDescent="0.3">
      <c r="A243" s="187">
        <f>$A$3</f>
        <v>0</v>
      </c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O243" s="184"/>
      <c r="P243" s="187">
        <f>$A$3</f>
        <v>0</v>
      </c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  <c r="AA243" s="186"/>
    </row>
    <row r="244" spans="1:27" ht="18" customHeight="1" x14ac:dyDescent="0.25">
      <c r="A244" s="185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O244" s="184"/>
      <c r="P244" s="185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  <c r="AA244" s="186"/>
    </row>
    <row r="245" spans="1:27" ht="18" customHeight="1" x14ac:dyDescent="0.25">
      <c r="A245" s="185"/>
      <c r="B245" s="186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O245" s="184"/>
      <c r="P245" s="185"/>
      <c r="Q245" s="186"/>
      <c r="R245" s="186"/>
      <c r="S245" s="186"/>
      <c r="T245" s="186"/>
      <c r="U245" s="186"/>
      <c r="V245" s="186"/>
      <c r="W245" s="186"/>
      <c r="X245" s="186"/>
      <c r="Y245" s="186"/>
      <c r="Z245" s="186"/>
      <c r="AA245" s="186"/>
    </row>
    <row r="246" spans="1:27" ht="18" customHeight="1" x14ac:dyDescent="0.25">
      <c r="A246" s="185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O246" s="184"/>
      <c r="P246" s="185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  <c r="AA246" s="186"/>
    </row>
    <row r="247" spans="1:27" ht="18" customHeight="1" x14ac:dyDescent="0.25">
      <c r="A247" s="185"/>
      <c r="B247" s="186"/>
      <c r="C247" s="186"/>
      <c r="D247" s="186"/>
      <c r="E247" s="186"/>
      <c r="F247" s="186"/>
      <c r="G247" s="186"/>
      <c r="H247" s="186"/>
      <c r="I247" s="186"/>
      <c r="J247" s="186"/>
      <c r="K247" s="186"/>
      <c r="L247" s="186"/>
      <c r="O247" s="184"/>
      <c r="P247" s="185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  <c r="AA247" s="186"/>
    </row>
    <row r="248" spans="1:27" ht="18" customHeight="1" x14ac:dyDescent="0.25">
      <c r="A248" s="185"/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O248" s="184"/>
      <c r="P248" s="185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  <c r="AA248" s="186"/>
    </row>
    <row r="249" spans="1:27" ht="18" customHeight="1" x14ac:dyDescent="0.25">
      <c r="A249" s="185"/>
      <c r="B249" s="186"/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O249" s="184"/>
      <c r="P249" s="185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  <c r="AA249" s="186"/>
    </row>
    <row r="250" spans="1:27" ht="18" customHeight="1" x14ac:dyDescent="0.25">
      <c r="A250" s="185"/>
      <c r="B250" s="186"/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O250" s="184"/>
      <c r="P250" s="185"/>
      <c r="Q250" s="186"/>
      <c r="R250" s="186"/>
      <c r="S250" s="186"/>
      <c r="T250" s="186"/>
      <c r="U250" s="186"/>
      <c r="V250" s="186"/>
      <c r="W250" s="186"/>
      <c r="X250" s="186"/>
      <c r="Y250" s="186"/>
      <c r="Z250" s="186"/>
      <c r="AA250" s="186"/>
    </row>
    <row r="251" spans="1:27" ht="18" customHeight="1" x14ac:dyDescent="0.25">
      <c r="A251" s="185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O251" s="184"/>
      <c r="P251" s="185"/>
      <c r="Q251" s="186"/>
      <c r="R251" s="186"/>
      <c r="S251" s="186"/>
      <c r="T251" s="186"/>
      <c r="U251" s="186"/>
      <c r="V251" s="186"/>
      <c r="W251" s="186"/>
      <c r="X251" s="186"/>
      <c r="Y251" s="186"/>
      <c r="Z251" s="186"/>
      <c r="AA251" s="186"/>
    </row>
    <row r="252" spans="1:27" ht="18" customHeight="1" x14ac:dyDescent="0.25">
      <c r="A252" s="185"/>
      <c r="B252" s="186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O252" s="184"/>
      <c r="P252" s="185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  <c r="AA252" s="186"/>
    </row>
    <row r="253" spans="1:27" ht="18" customHeight="1" x14ac:dyDescent="0.25">
      <c r="A253" s="185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O253" s="184"/>
      <c r="P253" s="185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  <c r="AA253" s="186"/>
    </row>
    <row r="254" spans="1:27" ht="24" customHeight="1" thickBot="1" x14ac:dyDescent="0.25">
      <c r="A254" s="81"/>
      <c r="B254" s="267" t="str">
        <f>VORNE_15S!$B$1</f>
        <v xml:space="preserve">  3-Serien Liga</v>
      </c>
      <c r="C254" s="267"/>
      <c r="D254" s="267"/>
      <c r="E254" s="267"/>
      <c r="F254" s="267"/>
      <c r="G254" s="267"/>
      <c r="H254" s="267"/>
      <c r="I254" s="267"/>
      <c r="J254" s="268">
        <f>VORNE_15S!J241</f>
        <v>2023</v>
      </c>
      <c r="K254" s="268"/>
      <c r="L254" s="268"/>
      <c r="M254" s="180" t="str">
        <f>VORNE_15S!M241</f>
        <v>E</v>
      </c>
      <c r="N254" s="180"/>
      <c r="O254" s="69">
        <f>VORNE_15S!O241</f>
        <v>2</v>
      </c>
      <c r="P254" s="81"/>
      <c r="Q254" s="267" t="str">
        <f>$B$14</f>
        <v xml:space="preserve">  3-Serien Liga</v>
      </c>
      <c r="R254" s="267"/>
      <c r="S254" s="267"/>
      <c r="T254" s="267"/>
      <c r="U254" s="267"/>
      <c r="V254" s="267"/>
      <c r="W254" s="267"/>
      <c r="X254" s="267"/>
      <c r="Y254" s="268">
        <f>$J$14</f>
        <v>2023</v>
      </c>
      <c r="Z254" s="268"/>
      <c r="AA254" s="268"/>
    </row>
    <row r="255" spans="1:27" ht="18" customHeight="1" thickBot="1" x14ac:dyDescent="0.3">
      <c r="A255" s="82" t="s">
        <v>90</v>
      </c>
      <c r="B255" s="188"/>
      <c r="C255" s="188"/>
      <c r="D255" s="84" t="str">
        <f>M254&amp;O254</f>
        <v>E2</v>
      </c>
      <c r="E255" s="84" t="s">
        <v>91</v>
      </c>
      <c r="F255" s="188"/>
      <c r="G255" s="254"/>
      <c r="H255" s="254"/>
      <c r="I255" s="254"/>
      <c r="J255" s="254"/>
      <c r="K255" s="254"/>
      <c r="L255" s="257"/>
      <c r="M255" s="166"/>
      <c r="N255" s="166"/>
      <c r="O255" s="189"/>
      <c r="P255" s="82" t="s">
        <v>90</v>
      </c>
      <c r="Q255" s="188"/>
      <c r="R255" s="188"/>
      <c r="S255" s="84" t="str">
        <f>M254&amp;O254-1</f>
        <v>E1</v>
      </c>
      <c r="T255" s="84" t="s">
        <v>91</v>
      </c>
      <c r="U255" s="188"/>
      <c r="V255" s="254"/>
      <c r="W255" s="254"/>
      <c r="X255" s="254"/>
      <c r="Y255" s="254"/>
      <c r="Z255" s="254"/>
      <c r="AA255" s="257"/>
    </row>
    <row r="256" spans="1:27" ht="18" customHeight="1" thickBot="1" x14ac:dyDescent="0.25">
      <c r="A256" s="190" t="s">
        <v>92</v>
      </c>
      <c r="B256" s="191" t="s">
        <v>93</v>
      </c>
      <c r="C256" s="191" t="s">
        <v>23</v>
      </c>
      <c r="D256" s="191" t="s">
        <v>94</v>
      </c>
      <c r="E256" s="191" t="s">
        <v>95</v>
      </c>
      <c r="F256" s="191" t="s">
        <v>96</v>
      </c>
      <c r="G256" s="192" t="s">
        <v>97</v>
      </c>
      <c r="H256" s="263" t="s">
        <v>98</v>
      </c>
      <c r="I256" s="264"/>
      <c r="J256" s="264"/>
      <c r="K256" s="264"/>
      <c r="L256" s="265"/>
      <c r="M256" s="166"/>
      <c r="N256" s="166"/>
      <c r="O256" s="189"/>
      <c r="P256" s="190" t="s">
        <v>92</v>
      </c>
      <c r="Q256" s="191" t="s">
        <v>93</v>
      </c>
      <c r="R256" s="191" t="s">
        <v>23</v>
      </c>
      <c r="S256" s="191" t="s">
        <v>94</v>
      </c>
      <c r="T256" s="191" t="s">
        <v>95</v>
      </c>
      <c r="U256" s="191" t="s">
        <v>96</v>
      </c>
      <c r="V256" s="192" t="s">
        <v>97</v>
      </c>
      <c r="W256" s="263" t="s">
        <v>98</v>
      </c>
      <c r="X256" s="264"/>
      <c r="Y256" s="264"/>
      <c r="Z256" s="264"/>
      <c r="AA256" s="265"/>
    </row>
    <row r="257" spans="1:28" ht="21.75" customHeight="1" thickBot="1" x14ac:dyDescent="0.25">
      <c r="A257" s="266" t="s">
        <v>144</v>
      </c>
      <c r="B257" s="274"/>
      <c r="C257" s="275"/>
      <c r="D257" s="193" t="s">
        <v>100</v>
      </c>
      <c r="E257" s="193"/>
      <c r="F257" s="194"/>
      <c r="G257" s="195" t="s">
        <v>100</v>
      </c>
      <c r="H257" s="190"/>
      <c r="I257" s="193"/>
      <c r="J257" s="193"/>
      <c r="K257" s="193"/>
      <c r="L257" s="195"/>
      <c r="M257" s="162" t="s">
        <v>138</v>
      </c>
      <c r="N257" s="162"/>
      <c r="O257" s="94"/>
      <c r="P257" s="266" t="s">
        <v>144</v>
      </c>
      <c r="Q257" s="274"/>
      <c r="R257" s="275"/>
      <c r="S257" s="193" t="s">
        <v>100</v>
      </c>
      <c r="T257" s="193"/>
      <c r="U257" s="194"/>
      <c r="V257" s="195" t="s">
        <v>100</v>
      </c>
      <c r="W257" s="190"/>
      <c r="X257" s="193"/>
      <c r="Y257" s="193"/>
      <c r="Z257" s="193"/>
      <c r="AA257" s="195"/>
      <c r="AB257" s="162" t="s">
        <v>138</v>
      </c>
    </row>
    <row r="258" spans="1:28" ht="21.75" customHeight="1" x14ac:dyDescent="0.2">
      <c r="A258" s="196" t="s">
        <v>112</v>
      </c>
      <c r="B258" s="71">
        <f>VLOOKUP($D255,'Tischplan_16er_1.-5.'!$4:$100,34)</f>
        <v>6</v>
      </c>
      <c r="C258" s="71">
        <f>VLOOKUP($D255,'Tischplan_16er_1.-5.'!$4:$100,35)</f>
        <v>1</v>
      </c>
      <c r="D258" s="197"/>
      <c r="E258" s="197"/>
      <c r="F258" s="198"/>
      <c r="G258" s="199"/>
      <c r="H258" s="200"/>
      <c r="I258" s="197"/>
      <c r="J258" s="197"/>
      <c r="K258" s="197"/>
      <c r="L258" s="199"/>
      <c r="M258" s="157"/>
      <c r="N258" s="162"/>
      <c r="O258" s="94"/>
      <c r="P258" s="196" t="s">
        <v>112</v>
      </c>
      <c r="Q258" s="71">
        <f>VLOOKUP($S255,'Tischplan_16er_1.-5.'!$4:$100,34)</f>
        <v>5</v>
      </c>
      <c r="R258" s="71">
        <f>VLOOKUP($S255,'Tischplan_16er_1.-5.'!$4:$100,35)</f>
        <v>1</v>
      </c>
      <c r="S258" s="197"/>
      <c r="T258" s="197"/>
      <c r="U258" s="198"/>
      <c r="V258" s="199"/>
      <c r="W258" s="200"/>
      <c r="X258" s="197"/>
      <c r="Y258" s="197"/>
      <c r="Z258" s="197"/>
      <c r="AA258" s="199"/>
      <c r="AB258" s="157"/>
    </row>
    <row r="259" spans="1:28" ht="21.75" customHeight="1" x14ac:dyDescent="0.2">
      <c r="A259" s="201" t="s">
        <v>113</v>
      </c>
      <c r="B259" s="168">
        <f>VLOOKUP($D255,'Tischplan_16er_1.-5.'!$4:$100,36)</f>
        <v>6</v>
      </c>
      <c r="C259" s="168">
        <f>VLOOKUP($D255,'Tischplan_16er_1.-5.'!$4:$100,37)</f>
        <v>2</v>
      </c>
      <c r="D259" s="202"/>
      <c r="E259" s="202"/>
      <c r="F259" s="203"/>
      <c r="G259" s="204"/>
      <c r="H259" s="205"/>
      <c r="I259" s="202"/>
      <c r="J259" s="202"/>
      <c r="K259" s="202"/>
      <c r="L259" s="204"/>
      <c r="M259" s="157"/>
      <c r="N259" s="162"/>
      <c r="O259" s="94"/>
      <c r="P259" s="201" t="s">
        <v>113</v>
      </c>
      <c r="Q259" s="168">
        <f>VLOOKUP($S255,'Tischplan_16er_1.-5.'!$4:$100,36)</f>
        <v>5</v>
      </c>
      <c r="R259" s="168">
        <f>VLOOKUP($S255,'Tischplan_16er_1.-5.'!$4:$100,37)</f>
        <v>2</v>
      </c>
      <c r="S259" s="202"/>
      <c r="T259" s="202"/>
      <c r="U259" s="203"/>
      <c r="V259" s="204"/>
      <c r="W259" s="205"/>
      <c r="X259" s="202"/>
      <c r="Y259" s="202"/>
      <c r="Z259" s="202"/>
      <c r="AA259" s="204"/>
      <c r="AB259" s="157"/>
    </row>
    <row r="260" spans="1:28" ht="21.75" customHeight="1" thickBot="1" x14ac:dyDescent="0.25">
      <c r="A260" s="206" t="s">
        <v>145</v>
      </c>
      <c r="B260" s="73">
        <f>VLOOKUP($D255,'Tischplan_16er_1.-5.'!$4:$100,38)</f>
        <v>6</v>
      </c>
      <c r="C260" s="73">
        <f>VLOOKUP($D255,'Tischplan_16er_1.-5.'!$4:$100,39)</f>
        <v>3</v>
      </c>
      <c r="D260" s="207"/>
      <c r="E260" s="207"/>
      <c r="F260" s="208"/>
      <c r="G260" s="209"/>
      <c r="H260" s="210"/>
      <c r="I260" s="207"/>
      <c r="J260" s="207"/>
      <c r="K260" s="207"/>
      <c r="L260" s="209"/>
      <c r="M260" s="157"/>
      <c r="N260" s="162"/>
      <c r="O260" s="94"/>
      <c r="P260" s="206" t="s">
        <v>145</v>
      </c>
      <c r="Q260" s="73">
        <f>VLOOKUP($S255,'Tischplan_16er_1.-5.'!$4:$100,38)</f>
        <v>5</v>
      </c>
      <c r="R260" s="73">
        <f>VLOOKUP($S255,'Tischplan_16er_1.-5.'!$4:$100,39)</f>
        <v>3</v>
      </c>
      <c r="S260" s="207"/>
      <c r="T260" s="207"/>
      <c r="U260" s="208"/>
      <c r="V260" s="209"/>
      <c r="W260" s="210"/>
      <c r="X260" s="207"/>
      <c r="Y260" s="207"/>
      <c r="Z260" s="207"/>
      <c r="AA260" s="209"/>
      <c r="AB260" s="157"/>
    </row>
    <row r="261" spans="1:28" ht="21.75" customHeight="1" thickBot="1" x14ac:dyDescent="0.25">
      <c r="A261" s="266" t="s">
        <v>146</v>
      </c>
      <c r="B261" s="274"/>
      <c r="C261" s="275"/>
      <c r="D261" s="193"/>
      <c r="E261" s="193"/>
      <c r="F261" s="194"/>
      <c r="G261" s="195"/>
      <c r="H261" s="190"/>
      <c r="I261" s="193"/>
      <c r="J261" s="193"/>
      <c r="K261" s="193"/>
      <c r="L261" s="195"/>
      <c r="O261" s="189"/>
      <c r="P261" s="266" t="s">
        <v>146</v>
      </c>
      <c r="Q261" s="274"/>
      <c r="R261" s="275"/>
      <c r="S261" s="193"/>
      <c r="T261" s="193"/>
      <c r="U261" s="194"/>
      <c r="V261" s="195"/>
      <c r="W261" s="190"/>
      <c r="X261" s="193"/>
      <c r="Y261" s="193"/>
      <c r="Z261" s="193"/>
      <c r="AA261" s="195"/>
    </row>
    <row r="262" spans="1:28" ht="21.75" customHeight="1" thickBot="1" x14ac:dyDescent="0.25">
      <c r="A262" s="266" t="s">
        <v>147</v>
      </c>
      <c r="B262" s="274"/>
      <c r="C262" s="275"/>
      <c r="D262" s="193" t="s">
        <v>100</v>
      </c>
      <c r="E262" s="193"/>
      <c r="F262" s="194"/>
      <c r="G262" s="195" t="s">
        <v>100</v>
      </c>
      <c r="H262" s="190"/>
      <c r="I262" s="193"/>
      <c r="J262" s="193"/>
      <c r="K262" s="193"/>
      <c r="L262" s="195"/>
      <c r="O262" s="189"/>
      <c r="P262" s="266" t="s">
        <v>147</v>
      </c>
      <c r="Q262" s="274"/>
      <c r="R262" s="275"/>
      <c r="S262" s="193" t="s">
        <v>100</v>
      </c>
      <c r="T262" s="193"/>
      <c r="U262" s="194"/>
      <c r="V262" s="195" t="s">
        <v>100</v>
      </c>
      <c r="W262" s="190"/>
      <c r="X262" s="193"/>
      <c r="Y262" s="193"/>
      <c r="Z262" s="193"/>
      <c r="AA262" s="195"/>
    </row>
    <row r="263" spans="1:28" ht="9" customHeight="1" thickBot="1" x14ac:dyDescent="0.25">
      <c r="A263" s="164"/>
      <c r="B263" s="211"/>
      <c r="C263" s="211"/>
      <c r="D263" s="188"/>
      <c r="E263" s="188"/>
      <c r="F263" s="188"/>
      <c r="G263" s="188"/>
      <c r="H263" s="188"/>
      <c r="I263" s="188"/>
      <c r="J263" s="188"/>
      <c r="K263" s="188"/>
      <c r="L263" s="188"/>
      <c r="P263" s="164"/>
      <c r="Q263" s="174"/>
      <c r="R263" s="174"/>
      <c r="S263" s="212"/>
      <c r="T263" s="212"/>
      <c r="U263" s="212"/>
      <c r="V263" s="212"/>
      <c r="W263" s="212"/>
      <c r="X263" s="212"/>
      <c r="Y263" s="212"/>
      <c r="Z263" s="212"/>
      <c r="AA263" s="212"/>
    </row>
    <row r="264" spans="1:28" ht="18" customHeight="1" thickBot="1" x14ac:dyDescent="0.3">
      <c r="A264" s="82" t="s">
        <v>148</v>
      </c>
      <c r="B264" s="188"/>
      <c r="C264" s="188"/>
      <c r="D264" s="84"/>
      <c r="E264" s="84"/>
      <c r="F264" s="188"/>
      <c r="G264" s="84"/>
      <c r="H264" s="188"/>
      <c r="I264" s="188"/>
      <c r="J264" s="188"/>
      <c r="K264" s="188"/>
      <c r="L264" s="213"/>
      <c r="O264" s="189"/>
      <c r="P264" s="82" t="s">
        <v>148</v>
      </c>
      <c r="Q264" s="188"/>
      <c r="R264" s="188"/>
      <c r="S264" s="84"/>
      <c r="T264" s="84"/>
      <c r="U264" s="188"/>
      <c r="V264" s="84"/>
      <c r="W264" s="188"/>
      <c r="X264" s="188"/>
      <c r="Y264" s="188"/>
      <c r="Z264" s="188"/>
      <c r="AA264" s="213"/>
    </row>
    <row r="265" spans="1:28" ht="21.75" customHeight="1" x14ac:dyDescent="0.2">
      <c r="A265" s="196" t="str">
        <f>$S255</f>
        <v>E1</v>
      </c>
      <c r="B265" s="71"/>
      <c r="C265" s="71"/>
      <c r="D265" s="197"/>
      <c r="E265" s="197"/>
      <c r="F265" s="197"/>
      <c r="G265" s="199"/>
      <c r="H265" s="200"/>
      <c r="I265" s="197"/>
      <c r="J265" s="197"/>
      <c r="K265" s="197"/>
      <c r="L265" s="199"/>
      <c r="O265" s="189"/>
      <c r="P265" s="196" t="str">
        <f>$S255</f>
        <v>E1</v>
      </c>
      <c r="Q265" s="71"/>
      <c r="R265" s="71"/>
      <c r="S265" s="197"/>
      <c r="T265" s="197"/>
      <c r="U265" s="197"/>
      <c r="V265" s="199"/>
      <c r="W265" s="200"/>
      <c r="X265" s="197"/>
      <c r="Y265" s="197"/>
      <c r="Z265" s="197"/>
      <c r="AA265" s="199"/>
    </row>
    <row r="266" spans="1:28" ht="21.75" customHeight="1" x14ac:dyDescent="0.2">
      <c r="A266" s="201" t="str">
        <f>$D255</f>
        <v>E2</v>
      </c>
      <c r="B266" s="168"/>
      <c r="C266" s="168"/>
      <c r="D266" s="202"/>
      <c r="E266" s="202"/>
      <c r="F266" s="202"/>
      <c r="G266" s="204"/>
      <c r="H266" s="205"/>
      <c r="I266" s="202"/>
      <c r="J266" s="202"/>
      <c r="K266" s="202"/>
      <c r="L266" s="204"/>
      <c r="O266" s="189"/>
      <c r="P266" s="201" t="str">
        <f>$D255</f>
        <v>E2</v>
      </c>
      <c r="Q266" s="168"/>
      <c r="R266" s="168"/>
      <c r="S266" s="202"/>
      <c r="T266" s="202"/>
      <c r="U266" s="202"/>
      <c r="V266" s="204"/>
      <c r="W266" s="205"/>
      <c r="X266" s="202"/>
      <c r="Y266" s="202"/>
      <c r="Z266" s="202"/>
      <c r="AA266" s="204"/>
    </row>
    <row r="267" spans="1:28" ht="21.75" customHeight="1" x14ac:dyDescent="0.2">
      <c r="A267" s="201" t="str">
        <f>$S285</f>
        <v>E3</v>
      </c>
      <c r="B267" s="168"/>
      <c r="C267" s="168"/>
      <c r="D267" s="202"/>
      <c r="E267" s="202"/>
      <c r="F267" s="202"/>
      <c r="G267" s="204"/>
      <c r="H267" s="205"/>
      <c r="I267" s="202"/>
      <c r="J267" s="202"/>
      <c r="K267" s="202"/>
      <c r="L267" s="204"/>
      <c r="O267" s="189"/>
      <c r="P267" s="201" t="str">
        <f>$S285</f>
        <v>E3</v>
      </c>
      <c r="Q267" s="168"/>
      <c r="R267" s="168"/>
      <c r="S267" s="202"/>
      <c r="T267" s="202"/>
      <c r="U267" s="202"/>
      <c r="V267" s="204"/>
      <c r="W267" s="205"/>
      <c r="X267" s="202"/>
      <c r="Y267" s="202"/>
      <c r="Z267" s="202"/>
      <c r="AA267" s="204"/>
    </row>
    <row r="268" spans="1:28" ht="21.75" customHeight="1" thickBot="1" x14ac:dyDescent="0.25">
      <c r="A268" s="214" t="str">
        <f>$D285</f>
        <v>E4</v>
      </c>
      <c r="B268" s="73"/>
      <c r="C268" s="73"/>
      <c r="D268" s="207"/>
      <c r="E268" s="207"/>
      <c r="F268" s="207"/>
      <c r="G268" s="209"/>
      <c r="H268" s="210"/>
      <c r="I268" s="207"/>
      <c r="J268" s="207"/>
      <c r="K268" s="207"/>
      <c r="L268" s="209"/>
      <c r="O268" s="189"/>
      <c r="P268" s="214" t="str">
        <f>$D285</f>
        <v>E4</v>
      </c>
      <c r="Q268" s="73"/>
      <c r="R268" s="73"/>
      <c r="S268" s="207"/>
      <c r="T268" s="207"/>
      <c r="U268" s="207"/>
      <c r="V268" s="209"/>
      <c r="W268" s="210"/>
      <c r="X268" s="207"/>
      <c r="Y268" s="207"/>
      <c r="Z268" s="207"/>
      <c r="AA268" s="209"/>
    </row>
    <row r="269" spans="1:28" ht="21.75" customHeight="1" thickBot="1" x14ac:dyDescent="0.3">
      <c r="A269" s="105" t="s">
        <v>114</v>
      </c>
      <c r="B269" s="193"/>
      <c r="C269" s="193"/>
      <c r="D269" s="193"/>
      <c r="E269" s="193"/>
      <c r="F269" s="193"/>
      <c r="G269" s="195"/>
      <c r="H269" s="190"/>
      <c r="I269" s="193"/>
      <c r="J269" s="193"/>
      <c r="K269" s="193"/>
      <c r="L269" s="195"/>
      <c r="M269" s="183"/>
      <c r="N269" s="183"/>
      <c r="O269" s="184"/>
      <c r="P269" s="105" t="s">
        <v>114</v>
      </c>
      <c r="Q269" s="193"/>
      <c r="R269" s="193"/>
      <c r="S269" s="193"/>
      <c r="T269" s="193"/>
      <c r="U269" s="193"/>
      <c r="V269" s="195"/>
      <c r="W269" s="190"/>
      <c r="X269" s="193"/>
      <c r="Y269" s="193"/>
      <c r="Z269" s="193"/>
      <c r="AA269" s="195"/>
    </row>
    <row r="270" spans="1:28" ht="3" customHeight="1" x14ac:dyDescent="0.25">
      <c r="A270" s="215"/>
      <c r="M270" s="183"/>
      <c r="N270" s="183"/>
      <c r="O270" s="184"/>
      <c r="P270" s="215"/>
    </row>
    <row r="271" spans="1:28" ht="21" customHeight="1" x14ac:dyDescent="0.2">
      <c r="A271" s="181" t="str">
        <f>"Die "&amp;$B$14&amp;" wird freundlich unterstützt von:"</f>
        <v>Die   3-Serien Liga wird freundlich unterstützt von:</v>
      </c>
      <c r="O271" s="189"/>
      <c r="P271" s="181" t="str">
        <f>"Die "&amp;$B$14&amp;" wird freundlich unterstützt von:"</f>
        <v>Die   3-Serien Liga wird freundlich unterstützt von:</v>
      </c>
    </row>
    <row r="272" spans="1:28" ht="18" customHeight="1" x14ac:dyDescent="0.25">
      <c r="A272" s="185"/>
      <c r="B272" s="186"/>
      <c r="C272" s="186"/>
      <c r="D272" s="186"/>
      <c r="E272" s="186"/>
      <c r="F272" s="186"/>
      <c r="G272" s="186"/>
      <c r="H272" s="186"/>
      <c r="I272" s="186"/>
      <c r="J272" s="186"/>
      <c r="K272" s="186"/>
      <c r="L272" s="186"/>
      <c r="O272" s="184"/>
      <c r="P272" s="185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</row>
    <row r="273" spans="1:28" ht="18" customHeight="1" x14ac:dyDescent="0.3">
      <c r="A273" s="187">
        <f>$A$3</f>
        <v>0</v>
      </c>
      <c r="B273" s="186"/>
      <c r="C273" s="186"/>
      <c r="D273" s="186"/>
      <c r="E273" s="186"/>
      <c r="F273" s="186"/>
      <c r="G273" s="186"/>
      <c r="H273" s="186"/>
      <c r="I273" s="186"/>
      <c r="J273" s="186"/>
      <c r="K273" s="186"/>
      <c r="L273" s="186"/>
      <c r="O273" s="184"/>
      <c r="P273" s="187">
        <f>$A$3</f>
        <v>0</v>
      </c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</row>
    <row r="274" spans="1:28" ht="18" customHeight="1" x14ac:dyDescent="0.25">
      <c r="A274" s="185"/>
      <c r="B274" s="186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O274" s="184"/>
      <c r="P274" s="185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</row>
    <row r="275" spans="1:28" ht="18" customHeight="1" x14ac:dyDescent="0.25">
      <c r="A275" s="185"/>
      <c r="B275" s="186"/>
      <c r="C275" s="186"/>
      <c r="D275" s="186"/>
      <c r="E275" s="186"/>
      <c r="F275" s="186"/>
      <c r="G275" s="186"/>
      <c r="H275" s="186"/>
      <c r="I275" s="186"/>
      <c r="J275" s="186"/>
      <c r="K275" s="186"/>
      <c r="L275" s="186"/>
      <c r="O275" s="184"/>
      <c r="P275" s="185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</row>
    <row r="276" spans="1:28" ht="18" customHeight="1" x14ac:dyDescent="0.25">
      <c r="A276" s="185"/>
      <c r="B276" s="186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O276" s="184"/>
      <c r="P276" s="185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</row>
    <row r="277" spans="1:28" ht="18" customHeight="1" x14ac:dyDescent="0.25">
      <c r="A277" s="185"/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O277" s="184"/>
      <c r="P277" s="185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</row>
    <row r="278" spans="1:28" ht="18" customHeight="1" x14ac:dyDescent="0.25">
      <c r="A278" s="185"/>
      <c r="B278" s="186"/>
      <c r="C278" s="186"/>
      <c r="D278" s="186"/>
      <c r="E278" s="186"/>
      <c r="F278" s="186"/>
      <c r="G278" s="186"/>
      <c r="H278" s="186"/>
      <c r="I278" s="186"/>
      <c r="J278" s="186"/>
      <c r="K278" s="186"/>
      <c r="L278" s="186"/>
      <c r="O278" s="184"/>
      <c r="P278" s="185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</row>
    <row r="279" spans="1:28" ht="18" customHeight="1" x14ac:dyDescent="0.25">
      <c r="A279" s="185"/>
      <c r="B279" s="186"/>
      <c r="C279" s="186"/>
      <c r="D279" s="186"/>
      <c r="E279" s="186"/>
      <c r="F279" s="186"/>
      <c r="G279" s="186"/>
      <c r="H279" s="186"/>
      <c r="I279" s="186"/>
      <c r="J279" s="186"/>
      <c r="K279" s="186"/>
      <c r="L279" s="186"/>
      <c r="O279" s="184"/>
      <c r="P279" s="185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</row>
    <row r="280" spans="1:28" ht="18" customHeight="1" x14ac:dyDescent="0.25">
      <c r="A280" s="185"/>
      <c r="B280" s="186"/>
      <c r="C280" s="186"/>
      <c r="D280" s="186"/>
      <c r="E280" s="186"/>
      <c r="F280" s="186"/>
      <c r="G280" s="186"/>
      <c r="H280" s="186"/>
      <c r="I280" s="186"/>
      <c r="J280" s="186"/>
      <c r="K280" s="186"/>
      <c r="L280" s="186"/>
      <c r="O280" s="184"/>
      <c r="P280" s="185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</row>
    <row r="281" spans="1:28" ht="18" customHeight="1" x14ac:dyDescent="0.25">
      <c r="A281" s="185"/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  <c r="O281" s="184"/>
      <c r="P281" s="185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</row>
    <row r="282" spans="1:28" ht="18" customHeight="1" x14ac:dyDescent="0.25">
      <c r="A282" s="185"/>
      <c r="B282" s="186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  <c r="O282" s="189"/>
      <c r="P282" s="185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</row>
    <row r="283" spans="1:28" ht="18" customHeight="1" x14ac:dyDescent="0.25">
      <c r="A283" s="185"/>
      <c r="B283" s="186"/>
      <c r="C283" s="186"/>
      <c r="D283" s="186"/>
      <c r="E283" s="186"/>
      <c r="F283" s="186"/>
      <c r="G283" s="186"/>
      <c r="H283" s="186"/>
      <c r="I283" s="186"/>
      <c r="J283" s="186"/>
      <c r="K283" s="186"/>
      <c r="L283" s="186"/>
      <c r="O283" s="189"/>
      <c r="P283" s="185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</row>
    <row r="284" spans="1:28" ht="24" customHeight="1" thickBot="1" x14ac:dyDescent="0.25">
      <c r="A284" s="81"/>
      <c r="B284" s="267" t="str">
        <f>$B$14</f>
        <v xml:space="preserve">  3-Serien Liga</v>
      </c>
      <c r="C284" s="267"/>
      <c r="D284" s="267"/>
      <c r="E284" s="267"/>
      <c r="F284" s="267"/>
      <c r="G284" s="267"/>
      <c r="H284" s="267"/>
      <c r="I284" s="267"/>
      <c r="J284" s="268">
        <f>$J$14</f>
        <v>2023</v>
      </c>
      <c r="K284" s="268"/>
      <c r="L284" s="268"/>
      <c r="M284" s="180" t="str">
        <f>M254</f>
        <v>E</v>
      </c>
      <c r="N284" s="180"/>
      <c r="O284" s="69">
        <f>O254+2</f>
        <v>4</v>
      </c>
      <c r="P284" s="81"/>
      <c r="Q284" s="267" t="str">
        <f>$B$14</f>
        <v xml:space="preserve">  3-Serien Liga</v>
      </c>
      <c r="R284" s="267"/>
      <c r="S284" s="267"/>
      <c r="T284" s="267"/>
      <c r="U284" s="267"/>
      <c r="V284" s="267"/>
      <c r="W284" s="267"/>
      <c r="X284" s="267"/>
      <c r="Y284" s="268">
        <f>$J$14</f>
        <v>2023</v>
      </c>
      <c r="Z284" s="268"/>
      <c r="AA284" s="268"/>
    </row>
    <row r="285" spans="1:28" ht="18" customHeight="1" thickBot="1" x14ac:dyDescent="0.3">
      <c r="A285" s="82" t="s">
        <v>90</v>
      </c>
      <c r="B285" s="188"/>
      <c r="C285" s="188"/>
      <c r="D285" s="84" t="str">
        <f>M284&amp;O284</f>
        <v>E4</v>
      </c>
      <c r="E285" s="84" t="s">
        <v>91</v>
      </c>
      <c r="F285" s="188"/>
      <c r="G285" s="254"/>
      <c r="H285" s="274"/>
      <c r="I285" s="274"/>
      <c r="J285" s="274"/>
      <c r="K285" s="274"/>
      <c r="L285" s="276"/>
      <c r="M285" s="166"/>
      <c r="N285" s="166"/>
      <c r="O285" s="189"/>
      <c r="P285" s="82" t="s">
        <v>90</v>
      </c>
      <c r="Q285" s="188"/>
      <c r="R285" s="188"/>
      <c r="S285" s="84" t="str">
        <f>M284&amp;O284-1</f>
        <v>E3</v>
      </c>
      <c r="T285" s="84" t="s">
        <v>91</v>
      </c>
      <c r="U285" s="188"/>
      <c r="V285" s="254"/>
      <c r="W285" s="254"/>
      <c r="X285" s="254"/>
      <c r="Y285" s="254"/>
      <c r="Z285" s="254"/>
      <c r="AA285" s="257"/>
    </row>
    <row r="286" spans="1:28" ht="18" customHeight="1" thickBot="1" x14ac:dyDescent="0.25">
      <c r="A286" s="190" t="s">
        <v>92</v>
      </c>
      <c r="B286" s="191" t="s">
        <v>93</v>
      </c>
      <c r="C286" s="191" t="s">
        <v>23</v>
      </c>
      <c r="D286" s="191" t="s">
        <v>94</v>
      </c>
      <c r="E286" s="191" t="s">
        <v>95</v>
      </c>
      <c r="F286" s="191" t="s">
        <v>96</v>
      </c>
      <c r="G286" s="192" t="s">
        <v>97</v>
      </c>
      <c r="H286" s="263" t="s">
        <v>98</v>
      </c>
      <c r="I286" s="264"/>
      <c r="J286" s="264"/>
      <c r="K286" s="264"/>
      <c r="L286" s="265"/>
      <c r="M286" s="166"/>
      <c r="N286" s="166"/>
      <c r="O286" s="189"/>
      <c r="P286" s="190" t="s">
        <v>92</v>
      </c>
      <c r="Q286" s="191" t="s">
        <v>93</v>
      </c>
      <c r="R286" s="191" t="s">
        <v>23</v>
      </c>
      <c r="S286" s="191" t="s">
        <v>94</v>
      </c>
      <c r="T286" s="191" t="s">
        <v>95</v>
      </c>
      <c r="U286" s="191" t="s">
        <v>96</v>
      </c>
      <c r="V286" s="192" t="s">
        <v>97</v>
      </c>
      <c r="W286" s="263" t="s">
        <v>98</v>
      </c>
      <c r="X286" s="264"/>
      <c r="Y286" s="264"/>
      <c r="Z286" s="264"/>
      <c r="AA286" s="265"/>
    </row>
    <row r="287" spans="1:28" ht="21.75" customHeight="1" thickBot="1" x14ac:dyDescent="0.25">
      <c r="A287" s="266" t="s">
        <v>144</v>
      </c>
      <c r="B287" s="274"/>
      <c r="C287" s="275"/>
      <c r="D287" s="193" t="s">
        <v>100</v>
      </c>
      <c r="E287" s="193"/>
      <c r="F287" s="194"/>
      <c r="G287" s="195" t="s">
        <v>100</v>
      </c>
      <c r="H287" s="190"/>
      <c r="I287" s="193"/>
      <c r="J287" s="193"/>
      <c r="K287" s="193"/>
      <c r="L287" s="195"/>
      <c r="M287" s="162" t="s">
        <v>138</v>
      </c>
      <c r="N287" s="162"/>
      <c r="O287" s="94"/>
      <c r="P287" s="266" t="s">
        <v>144</v>
      </c>
      <c r="Q287" s="274"/>
      <c r="R287" s="275"/>
      <c r="S287" s="193" t="s">
        <v>100</v>
      </c>
      <c r="T287" s="193"/>
      <c r="U287" s="194"/>
      <c r="V287" s="195" t="s">
        <v>100</v>
      </c>
      <c r="W287" s="190"/>
      <c r="X287" s="193"/>
      <c r="Y287" s="193"/>
      <c r="Z287" s="193"/>
      <c r="AA287" s="195"/>
      <c r="AB287" s="162" t="s">
        <v>138</v>
      </c>
    </row>
    <row r="288" spans="1:28" ht="21.75" customHeight="1" x14ac:dyDescent="0.2">
      <c r="A288" s="196" t="s">
        <v>112</v>
      </c>
      <c r="B288" s="71">
        <f>VLOOKUP($D285,'Tischplan_16er_1.-5.'!$4:$100,34)</f>
        <v>8</v>
      </c>
      <c r="C288" s="71">
        <f>VLOOKUP($D285,'Tischplan_16er_1.-5.'!$4:$100,35)</f>
        <v>1</v>
      </c>
      <c r="D288" s="197"/>
      <c r="E288" s="197"/>
      <c r="F288" s="198"/>
      <c r="G288" s="199"/>
      <c r="H288" s="200"/>
      <c r="I288" s="197"/>
      <c r="J288" s="197"/>
      <c r="K288" s="197"/>
      <c r="L288" s="199"/>
      <c r="M288" s="157"/>
      <c r="N288" s="162"/>
      <c r="O288" s="94"/>
      <c r="P288" s="196" t="s">
        <v>112</v>
      </c>
      <c r="Q288" s="71">
        <f>VLOOKUP($S285,'Tischplan_16er_1.-5.'!$4:$100,34)</f>
        <v>7</v>
      </c>
      <c r="R288" s="71">
        <f>VLOOKUP($S285,'Tischplan_16er_1.-5.'!$4:$100,35)</f>
        <v>1</v>
      </c>
      <c r="S288" s="197"/>
      <c r="T288" s="197"/>
      <c r="U288" s="198"/>
      <c r="V288" s="199"/>
      <c r="W288" s="200"/>
      <c r="X288" s="197"/>
      <c r="Y288" s="197"/>
      <c r="Z288" s="197"/>
      <c r="AA288" s="199"/>
      <c r="AB288" s="157"/>
    </row>
    <row r="289" spans="1:28" ht="21.75" customHeight="1" x14ac:dyDescent="0.2">
      <c r="A289" s="201" t="s">
        <v>113</v>
      </c>
      <c r="B289" s="168">
        <f>VLOOKUP($D285,'Tischplan_16er_1.-5.'!$4:$100,36)</f>
        <v>8</v>
      </c>
      <c r="C289" s="168">
        <f>VLOOKUP($D285,'Tischplan_16er_1.-5.'!$4:$100,37)</f>
        <v>2</v>
      </c>
      <c r="D289" s="202"/>
      <c r="E289" s="202"/>
      <c r="F289" s="203"/>
      <c r="G289" s="204"/>
      <c r="H289" s="205"/>
      <c r="I289" s="202"/>
      <c r="J289" s="202"/>
      <c r="K289" s="202"/>
      <c r="L289" s="204"/>
      <c r="M289" s="157"/>
      <c r="N289" s="162"/>
      <c r="O289" s="94"/>
      <c r="P289" s="201" t="s">
        <v>113</v>
      </c>
      <c r="Q289" s="168">
        <f>VLOOKUP($S285,'Tischplan_16er_1.-5.'!$4:$100,36)</f>
        <v>7</v>
      </c>
      <c r="R289" s="168">
        <f>VLOOKUP($S285,'Tischplan_16er_1.-5.'!$4:$100,37)</f>
        <v>2</v>
      </c>
      <c r="S289" s="202"/>
      <c r="T289" s="202"/>
      <c r="U289" s="203"/>
      <c r="V289" s="204"/>
      <c r="W289" s="205"/>
      <c r="X289" s="202"/>
      <c r="Y289" s="202"/>
      <c r="Z289" s="202"/>
      <c r="AA289" s="204"/>
      <c r="AB289" s="157"/>
    </row>
    <row r="290" spans="1:28" ht="21.75" customHeight="1" thickBot="1" x14ac:dyDescent="0.25">
      <c r="A290" s="206" t="s">
        <v>145</v>
      </c>
      <c r="B290" s="73">
        <f>VLOOKUP($D285,'Tischplan_16er_1.-5.'!$4:$100,38)</f>
        <v>8</v>
      </c>
      <c r="C290" s="73">
        <f>VLOOKUP($D285,'Tischplan_16er_1.-5.'!$4:$100,39)</f>
        <v>3</v>
      </c>
      <c r="D290" s="207"/>
      <c r="E290" s="207"/>
      <c r="F290" s="208"/>
      <c r="G290" s="209"/>
      <c r="H290" s="210"/>
      <c r="I290" s="207"/>
      <c r="J290" s="207"/>
      <c r="K290" s="207"/>
      <c r="L290" s="209"/>
      <c r="M290" s="157"/>
      <c r="N290" s="162"/>
      <c r="O290" s="94"/>
      <c r="P290" s="206" t="s">
        <v>145</v>
      </c>
      <c r="Q290" s="73">
        <f>VLOOKUP($S285,'Tischplan_16er_1.-5.'!$4:$100,38)</f>
        <v>7</v>
      </c>
      <c r="R290" s="73">
        <f>VLOOKUP($S285,'Tischplan_16er_1.-5.'!$4:$100,39)</f>
        <v>3</v>
      </c>
      <c r="S290" s="207"/>
      <c r="T290" s="207"/>
      <c r="U290" s="208"/>
      <c r="V290" s="209"/>
      <c r="W290" s="210"/>
      <c r="X290" s="207"/>
      <c r="Y290" s="207"/>
      <c r="Z290" s="207"/>
      <c r="AA290" s="209"/>
      <c r="AB290" s="157"/>
    </row>
    <row r="291" spans="1:28" ht="21.75" customHeight="1" thickBot="1" x14ac:dyDescent="0.25">
      <c r="A291" s="266" t="s">
        <v>146</v>
      </c>
      <c r="B291" s="274"/>
      <c r="C291" s="275"/>
      <c r="D291" s="193"/>
      <c r="E291" s="193"/>
      <c r="F291" s="194"/>
      <c r="G291" s="195"/>
      <c r="H291" s="190"/>
      <c r="I291" s="193"/>
      <c r="J291" s="193"/>
      <c r="K291" s="193"/>
      <c r="L291" s="195"/>
      <c r="O291" s="189"/>
      <c r="P291" s="266" t="s">
        <v>146</v>
      </c>
      <c r="Q291" s="274"/>
      <c r="R291" s="275"/>
      <c r="S291" s="193"/>
      <c r="T291" s="193"/>
      <c r="U291" s="194"/>
      <c r="V291" s="195"/>
      <c r="W291" s="190"/>
      <c r="X291" s="193"/>
      <c r="Y291" s="193"/>
      <c r="Z291" s="193"/>
      <c r="AA291" s="195"/>
    </row>
    <row r="292" spans="1:28" ht="21.75" customHeight="1" thickBot="1" x14ac:dyDescent="0.25">
      <c r="A292" s="266" t="s">
        <v>147</v>
      </c>
      <c r="B292" s="274"/>
      <c r="C292" s="275"/>
      <c r="D292" s="193" t="s">
        <v>100</v>
      </c>
      <c r="E292" s="193"/>
      <c r="F292" s="194"/>
      <c r="G292" s="195" t="s">
        <v>100</v>
      </c>
      <c r="H292" s="190"/>
      <c r="I292" s="193"/>
      <c r="J292" s="193"/>
      <c r="K292" s="193"/>
      <c r="L292" s="195"/>
      <c r="O292" s="189"/>
      <c r="P292" s="266" t="s">
        <v>147</v>
      </c>
      <c r="Q292" s="274"/>
      <c r="R292" s="275"/>
      <c r="S292" s="193" t="s">
        <v>100</v>
      </c>
      <c r="T292" s="193"/>
      <c r="U292" s="194"/>
      <c r="V292" s="195" t="s">
        <v>100</v>
      </c>
      <c r="W292" s="190"/>
      <c r="X292" s="193"/>
      <c r="Y292" s="193"/>
      <c r="Z292" s="193"/>
      <c r="AA292" s="195"/>
    </row>
    <row r="293" spans="1:28" ht="9" customHeight="1" thickBot="1" x14ac:dyDescent="0.25">
      <c r="A293" s="164"/>
      <c r="B293" s="211"/>
      <c r="C293" s="211"/>
      <c r="D293" s="188"/>
      <c r="E293" s="188"/>
      <c r="F293" s="188"/>
      <c r="G293" s="188"/>
      <c r="H293" s="188"/>
      <c r="I293" s="188"/>
      <c r="J293" s="188"/>
      <c r="K293" s="188"/>
      <c r="L293" s="188"/>
      <c r="P293" s="164"/>
      <c r="Q293" s="174"/>
      <c r="R293" s="174"/>
      <c r="S293" s="212"/>
      <c r="T293" s="212"/>
      <c r="U293" s="212"/>
      <c r="V293" s="212"/>
      <c r="W293" s="212"/>
      <c r="X293" s="212"/>
      <c r="Y293" s="212"/>
      <c r="Z293" s="212"/>
      <c r="AA293" s="212"/>
    </row>
    <row r="294" spans="1:28" ht="18" customHeight="1" thickBot="1" x14ac:dyDescent="0.3">
      <c r="A294" s="82" t="s">
        <v>148</v>
      </c>
      <c r="B294" s="188"/>
      <c r="C294" s="188"/>
      <c r="D294" s="84"/>
      <c r="E294" s="84"/>
      <c r="F294" s="188"/>
      <c r="G294" s="84"/>
      <c r="H294" s="188"/>
      <c r="I294" s="188"/>
      <c r="J294" s="188"/>
      <c r="K294" s="188"/>
      <c r="L294" s="213"/>
      <c r="O294" s="189"/>
      <c r="P294" s="82" t="s">
        <v>148</v>
      </c>
      <c r="Q294" s="188"/>
      <c r="R294" s="188"/>
      <c r="S294" s="84"/>
      <c r="T294" s="84"/>
      <c r="U294" s="188"/>
      <c r="V294" s="84"/>
      <c r="W294" s="188"/>
      <c r="X294" s="188"/>
      <c r="Y294" s="188"/>
      <c r="Z294" s="188"/>
      <c r="AA294" s="213"/>
    </row>
    <row r="295" spans="1:28" ht="21.75" customHeight="1" x14ac:dyDescent="0.2">
      <c r="A295" s="196" t="str">
        <f>$S255</f>
        <v>E1</v>
      </c>
      <c r="B295" s="71"/>
      <c r="C295" s="71"/>
      <c r="D295" s="197"/>
      <c r="E295" s="197"/>
      <c r="F295" s="197"/>
      <c r="G295" s="199"/>
      <c r="H295" s="200"/>
      <c r="I295" s="197"/>
      <c r="J295" s="197"/>
      <c r="K295" s="197"/>
      <c r="L295" s="199"/>
      <c r="O295" s="189"/>
      <c r="P295" s="196" t="str">
        <f>$S255</f>
        <v>E1</v>
      </c>
      <c r="Q295" s="71"/>
      <c r="R295" s="71"/>
      <c r="S295" s="197"/>
      <c r="T295" s="197"/>
      <c r="U295" s="197"/>
      <c r="V295" s="199"/>
      <c r="W295" s="200"/>
      <c r="X295" s="197"/>
      <c r="Y295" s="197"/>
      <c r="Z295" s="197"/>
      <c r="AA295" s="199"/>
    </row>
    <row r="296" spans="1:28" ht="21.75" customHeight="1" x14ac:dyDescent="0.2">
      <c r="A296" s="201" t="str">
        <f>$D255</f>
        <v>E2</v>
      </c>
      <c r="B296" s="168"/>
      <c r="C296" s="168"/>
      <c r="D296" s="202"/>
      <c r="E296" s="202"/>
      <c r="F296" s="202"/>
      <c r="G296" s="204"/>
      <c r="H296" s="205"/>
      <c r="I296" s="202"/>
      <c r="J296" s="202"/>
      <c r="K296" s="202"/>
      <c r="L296" s="204"/>
      <c r="O296" s="189"/>
      <c r="P296" s="201" t="str">
        <f>$D255</f>
        <v>E2</v>
      </c>
      <c r="Q296" s="168"/>
      <c r="R296" s="168"/>
      <c r="S296" s="202"/>
      <c r="T296" s="202"/>
      <c r="U296" s="202"/>
      <c r="V296" s="204"/>
      <c r="W296" s="205"/>
      <c r="X296" s="202"/>
      <c r="Y296" s="202"/>
      <c r="Z296" s="202"/>
      <c r="AA296" s="204"/>
    </row>
    <row r="297" spans="1:28" ht="21.75" customHeight="1" x14ac:dyDescent="0.2">
      <c r="A297" s="201" t="str">
        <f>$S285</f>
        <v>E3</v>
      </c>
      <c r="B297" s="168"/>
      <c r="C297" s="168"/>
      <c r="D297" s="202"/>
      <c r="E297" s="202"/>
      <c r="F297" s="202"/>
      <c r="G297" s="204"/>
      <c r="H297" s="205"/>
      <c r="I297" s="202"/>
      <c r="J297" s="202"/>
      <c r="K297" s="202"/>
      <c r="L297" s="204"/>
      <c r="O297" s="189"/>
      <c r="P297" s="201" t="str">
        <f>$S285</f>
        <v>E3</v>
      </c>
      <c r="Q297" s="168"/>
      <c r="R297" s="168"/>
      <c r="S297" s="202"/>
      <c r="T297" s="202"/>
      <c r="U297" s="202"/>
      <c r="V297" s="204"/>
      <c r="W297" s="205"/>
      <c r="X297" s="202"/>
      <c r="Y297" s="202"/>
      <c r="Z297" s="202"/>
      <c r="AA297" s="204"/>
    </row>
    <row r="298" spans="1:28" ht="21.75" customHeight="1" thickBot="1" x14ac:dyDescent="0.25">
      <c r="A298" s="214" t="str">
        <f>$D285</f>
        <v>E4</v>
      </c>
      <c r="B298" s="73"/>
      <c r="C298" s="73"/>
      <c r="D298" s="207"/>
      <c r="E298" s="207"/>
      <c r="F298" s="207"/>
      <c r="G298" s="209"/>
      <c r="H298" s="210"/>
      <c r="I298" s="207"/>
      <c r="J298" s="207"/>
      <c r="K298" s="207"/>
      <c r="L298" s="209"/>
      <c r="O298" s="189"/>
      <c r="P298" s="214" t="str">
        <f>$D285</f>
        <v>E4</v>
      </c>
      <c r="Q298" s="73"/>
      <c r="R298" s="73"/>
      <c r="S298" s="207"/>
      <c r="T298" s="207"/>
      <c r="U298" s="207"/>
      <c r="V298" s="209"/>
      <c r="W298" s="210"/>
      <c r="X298" s="207"/>
      <c r="Y298" s="207"/>
      <c r="Z298" s="207"/>
      <c r="AA298" s="209"/>
    </row>
    <row r="299" spans="1:28" ht="21.75" customHeight="1" thickBot="1" x14ac:dyDescent="0.3">
      <c r="A299" s="105" t="s">
        <v>114</v>
      </c>
      <c r="B299" s="193"/>
      <c r="C299" s="193"/>
      <c r="D299" s="193"/>
      <c r="E299" s="193"/>
      <c r="F299" s="193"/>
      <c r="G299" s="195"/>
      <c r="H299" s="190"/>
      <c r="I299" s="193"/>
      <c r="J299" s="193"/>
      <c r="K299" s="193"/>
      <c r="L299" s="195"/>
      <c r="M299" s="183"/>
      <c r="N299" s="183"/>
      <c r="O299" s="184"/>
      <c r="P299" s="105" t="s">
        <v>114</v>
      </c>
      <c r="Q299" s="193"/>
      <c r="R299" s="193"/>
      <c r="S299" s="193"/>
      <c r="T299" s="193"/>
      <c r="U299" s="193"/>
      <c r="V299" s="195"/>
      <c r="W299" s="190"/>
      <c r="X299" s="193"/>
      <c r="Y299" s="193"/>
      <c r="Z299" s="193"/>
      <c r="AA299" s="195"/>
    </row>
    <row r="300" spans="1:28" ht="3" customHeight="1" x14ac:dyDescent="0.2"/>
    <row r="301" spans="1:28" ht="21" customHeight="1" x14ac:dyDescent="0.2">
      <c r="A301" s="181" t="str">
        <f>"Die "&amp;$B314&amp;" wird freundlich unterstützt von:"</f>
        <v>Die   3-Serien Liga wird freundlich unterstützt von:</v>
      </c>
      <c r="M301" s="183"/>
      <c r="N301" s="183"/>
      <c r="O301" s="184"/>
      <c r="P301" s="181" t="str">
        <f>"Die "&amp;$B314&amp;" wird freundlich unterstützt von:"</f>
        <v>Die   3-Serien Liga wird freundlich unterstützt von:</v>
      </c>
    </row>
    <row r="302" spans="1:28" ht="18" customHeight="1" x14ac:dyDescent="0.25">
      <c r="A302" s="185"/>
      <c r="B302" s="186"/>
      <c r="C302" s="186"/>
      <c r="D302" s="186"/>
      <c r="E302" s="186"/>
      <c r="F302" s="186"/>
      <c r="G302" s="186"/>
      <c r="H302" s="186"/>
      <c r="I302" s="186"/>
      <c r="J302" s="186"/>
      <c r="K302" s="186"/>
      <c r="L302" s="186"/>
      <c r="O302" s="184"/>
      <c r="P302" s="185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</row>
    <row r="303" spans="1:28" ht="18" customHeight="1" x14ac:dyDescent="0.3">
      <c r="A303" s="187">
        <f>$A$3</f>
        <v>0</v>
      </c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O303" s="184"/>
      <c r="P303" s="187">
        <f>$A$3</f>
        <v>0</v>
      </c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6"/>
    </row>
    <row r="304" spans="1:28" ht="18" customHeight="1" x14ac:dyDescent="0.25">
      <c r="A304" s="185"/>
      <c r="B304" s="186"/>
      <c r="C304" s="186"/>
      <c r="D304" s="186"/>
      <c r="E304" s="186"/>
      <c r="F304" s="186"/>
      <c r="G304" s="186"/>
      <c r="H304" s="186"/>
      <c r="I304" s="186"/>
      <c r="J304" s="186"/>
      <c r="K304" s="186"/>
      <c r="L304" s="186"/>
      <c r="O304" s="184"/>
      <c r="P304" s="185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  <c r="AA304" s="186"/>
    </row>
    <row r="305" spans="1:28" ht="18" customHeight="1" x14ac:dyDescent="0.25">
      <c r="A305" s="185"/>
      <c r="B305" s="186"/>
      <c r="C305" s="186"/>
      <c r="D305" s="186"/>
      <c r="E305" s="186"/>
      <c r="F305" s="186"/>
      <c r="G305" s="186"/>
      <c r="H305" s="186"/>
      <c r="I305" s="186"/>
      <c r="J305" s="186"/>
      <c r="K305" s="186"/>
      <c r="L305" s="186"/>
      <c r="O305" s="184"/>
      <c r="P305" s="185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  <c r="AA305" s="186"/>
    </row>
    <row r="306" spans="1:28" ht="18" customHeight="1" x14ac:dyDescent="0.25">
      <c r="A306" s="185"/>
      <c r="B306" s="186"/>
      <c r="C306" s="186"/>
      <c r="D306" s="186"/>
      <c r="E306" s="186"/>
      <c r="F306" s="186"/>
      <c r="G306" s="186"/>
      <c r="H306" s="186"/>
      <c r="I306" s="186"/>
      <c r="J306" s="186"/>
      <c r="K306" s="186"/>
      <c r="L306" s="186"/>
      <c r="O306" s="184"/>
      <c r="P306" s="185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  <c r="AA306" s="186"/>
    </row>
    <row r="307" spans="1:28" ht="18" customHeight="1" x14ac:dyDescent="0.25">
      <c r="A307" s="185"/>
      <c r="B307" s="186"/>
      <c r="C307" s="186"/>
      <c r="D307" s="186"/>
      <c r="E307" s="186"/>
      <c r="F307" s="186"/>
      <c r="G307" s="186"/>
      <c r="H307" s="186"/>
      <c r="I307" s="186"/>
      <c r="J307" s="186"/>
      <c r="K307" s="186"/>
      <c r="L307" s="186"/>
      <c r="O307" s="184"/>
      <c r="P307" s="185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  <c r="AA307" s="186"/>
    </row>
    <row r="308" spans="1:28" ht="18" customHeight="1" x14ac:dyDescent="0.25">
      <c r="A308" s="185"/>
      <c r="B308" s="186"/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  <c r="O308" s="184"/>
      <c r="P308" s="185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  <c r="AA308" s="186"/>
    </row>
    <row r="309" spans="1:28" ht="18" customHeight="1" x14ac:dyDescent="0.25">
      <c r="A309" s="185"/>
      <c r="B309" s="186"/>
      <c r="C309" s="186"/>
      <c r="D309" s="186"/>
      <c r="E309" s="186"/>
      <c r="F309" s="186"/>
      <c r="G309" s="186"/>
      <c r="H309" s="186"/>
      <c r="I309" s="186"/>
      <c r="J309" s="186"/>
      <c r="K309" s="186"/>
      <c r="L309" s="186"/>
      <c r="O309" s="184"/>
      <c r="P309" s="185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  <c r="AA309" s="186"/>
    </row>
    <row r="310" spans="1:28" ht="18" customHeight="1" x14ac:dyDescent="0.25">
      <c r="A310" s="185"/>
      <c r="B310" s="186"/>
      <c r="C310" s="186"/>
      <c r="D310" s="186"/>
      <c r="E310" s="186"/>
      <c r="F310" s="186"/>
      <c r="G310" s="186"/>
      <c r="H310" s="186"/>
      <c r="I310" s="186"/>
      <c r="J310" s="186"/>
      <c r="K310" s="186"/>
      <c r="L310" s="186"/>
      <c r="O310" s="184"/>
      <c r="P310" s="185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  <c r="AA310" s="186"/>
    </row>
    <row r="311" spans="1:28" ht="18" customHeight="1" x14ac:dyDescent="0.25">
      <c r="A311" s="185"/>
      <c r="B311" s="186"/>
      <c r="C311" s="186"/>
      <c r="D311" s="186"/>
      <c r="E311" s="186"/>
      <c r="F311" s="186"/>
      <c r="G311" s="186"/>
      <c r="H311" s="186"/>
      <c r="I311" s="186"/>
      <c r="J311" s="186"/>
      <c r="K311" s="186"/>
      <c r="L311" s="186"/>
      <c r="O311" s="184"/>
      <c r="P311" s="185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  <c r="AA311" s="186"/>
    </row>
    <row r="312" spans="1:28" ht="18" customHeight="1" x14ac:dyDescent="0.25">
      <c r="A312" s="185"/>
      <c r="B312" s="186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  <c r="O312" s="184"/>
      <c r="P312" s="185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</row>
    <row r="313" spans="1:28" ht="18" customHeight="1" x14ac:dyDescent="0.25">
      <c r="A313" s="185"/>
      <c r="B313" s="186"/>
      <c r="C313" s="186"/>
      <c r="D313" s="186"/>
      <c r="E313" s="186"/>
      <c r="F313" s="186"/>
      <c r="G313" s="186"/>
      <c r="H313" s="186"/>
      <c r="I313" s="186"/>
      <c r="J313" s="186"/>
      <c r="K313" s="186"/>
      <c r="L313" s="186"/>
      <c r="O313" s="184"/>
      <c r="P313" s="185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</row>
    <row r="314" spans="1:28" ht="24" customHeight="1" thickBot="1" x14ac:dyDescent="0.25">
      <c r="A314" s="81"/>
      <c r="B314" s="267" t="str">
        <f>VORNE_15S!$B$1</f>
        <v xml:space="preserve">  3-Serien Liga</v>
      </c>
      <c r="C314" s="267"/>
      <c r="D314" s="267"/>
      <c r="E314" s="267"/>
      <c r="F314" s="267"/>
      <c r="G314" s="267"/>
      <c r="H314" s="267"/>
      <c r="I314" s="267"/>
      <c r="J314" s="268">
        <f>VORNE_15S!J301</f>
        <v>2023</v>
      </c>
      <c r="K314" s="268"/>
      <c r="L314" s="268"/>
      <c r="M314" s="180" t="str">
        <f>VORNE_15S!M301</f>
        <v>F</v>
      </c>
      <c r="N314" s="180"/>
      <c r="O314" s="69">
        <f>VORNE_15S!O301</f>
        <v>2</v>
      </c>
      <c r="P314" s="81"/>
      <c r="Q314" s="267" t="str">
        <f>$B$14</f>
        <v xml:space="preserve">  3-Serien Liga</v>
      </c>
      <c r="R314" s="267"/>
      <c r="S314" s="267"/>
      <c r="T314" s="267"/>
      <c r="U314" s="267"/>
      <c r="V314" s="267"/>
      <c r="W314" s="267"/>
      <c r="X314" s="267"/>
      <c r="Y314" s="268">
        <f>$J$14</f>
        <v>2023</v>
      </c>
      <c r="Z314" s="268"/>
      <c r="AA314" s="268"/>
    </row>
    <row r="315" spans="1:28" ht="18" customHeight="1" thickBot="1" x14ac:dyDescent="0.3">
      <c r="A315" s="82" t="s">
        <v>90</v>
      </c>
      <c r="B315" s="188"/>
      <c r="C315" s="188"/>
      <c r="D315" s="84" t="str">
        <f>M314&amp;O314</f>
        <v>F2</v>
      </c>
      <c r="E315" s="84" t="s">
        <v>91</v>
      </c>
      <c r="F315" s="188"/>
      <c r="G315" s="254"/>
      <c r="H315" s="254"/>
      <c r="I315" s="254"/>
      <c r="J315" s="254"/>
      <c r="K315" s="254"/>
      <c r="L315" s="257"/>
      <c r="M315" s="166"/>
      <c r="N315" s="166"/>
      <c r="O315" s="189"/>
      <c r="P315" s="82" t="s">
        <v>90</v>
      </c>
      <c r="Q315" s="188"/>
      <c r="R315" s="188"/>
      <c r="S315" s="84" t="str">
        <f>M314&amp;O314-1</f>
        <v>F1</v>
      </c>
      <c r="T315" s="84" t="s">
        <v>91</v>
      </c>
      <c r="U315" s="188"/>
      <c r="V315" s="254"/>
      <c r="W315" s="254"/>
      <c r="X315" s="254"/>
      <c r="Y315" s="254"/>
      <c r="Z315" s="254"/>
      <c r="AA315" s="257"/>
    </row>
    <row r="316" spans="1:28" ht="18" customHeight="1" thickBot="1" x14ac:dyDescent="0.25">
      <c r="A316" s="190" t="s">
        <v>92</v>
      </c>
      <c r="B316" s="191" t="s">
        <v>93</v>
      </c>
      <c r="C316" s="191" t="s">
        <v>23</v>
      </c>
      <c r="D316" s="191" t="s">
        <v>94</v>
      </c>
      <c r="E316" s="191" t="s">
        <v>95</v>
      </c>
      <c r="F316" s="191" t="s">
        <v>96</v>
      </c>
      <c r="G316" s="192" t="s">
        <v>97</v>
      </c>
      <c r="H316" s="263" t="s">
        <v>98</v>
      </c>
      <c r="I316" s="264"/>
      <c r="J316" s="264"/>
      <c r="K316" s="264"/>
      <c r="L316" s="265"/>
      <c r="M316" s="166"/>
      <c r="N316" s="166"/>
      <c r="O316" s="189"/>
      <c r="P316" s="190" t="s">
        <v>92</v>
      </c>
      <c r="Q316" s="191" t="s">
        <v>93</v>
      </c>
      <c r="R316" s="191" t="s">
        <v>23</v>
      </c>
      <c r="S316" s="191" t="s">
        <v>94</v>
      </c>
      <c r="T316" s="191" t="s">
        <v>95</v>
      </c>
      <c r="U316" s="191" t="s">
        <v>96</v>
      </c>
      <c r="V316" s="192" t="s">
        <v>97</v>
      </c>
      <c r="W316" s="263" t="s">
        <v>98</v>
      </c>
      <c r="X316" s="264"/>
      <c r="Y316" s="264"/>
      <c r="Z316" s="264"/>
      <c r="AA316" s="265"/>
    </row>
    <row r="317" spans="1:28" ht="21.75" customHeight="1" thickBot="1" x14ac:dyDescent="0.25">
      <c r="A317" s="266" t="s">
        <v>144</v>
      </c>
      <c r="B317" s="274"/>
      <c r="C317" s="275"/>
      <c r="D317" s="193" t="s">
        <v>100</v>
      </c>
      <c r="E317" s="193"/>
      <c r="F317" s="194"/>
      <c r="G317" s="195" t="s">
        <v>100</v>
      </c>
      <c r="H317" s="190"/>
      <c r="I317" s="193"/>
      <c r="J317" s="193"/>
      <c r="K317" s="193"/>
      <c r="L317" s="195"/>
      <c r="M317" s="162" t="s">
        <v>138</v>
      </c>
      <c r="N317" s="162"/>
      <c r="O317" s="94"/>
      <c r="P317" s="266" t="s">
        <v>144</v>
      </c>
      <c r="Q317" s="274"/>
      <c r="R317" s="275"/>
      <c r="S317" s="193" t="s">
        <v>100</v>
      </c>
      <c r="T317" s="193"/>
      <c r="U317" s="194"/>
      <c r="V317" s="195" t="s">
        <v>100</v>
      </c>
      <c r="W317" s="190"/>
      <c r="X317" s="193"/>
      <c r="Y317" s="193"/>
      <c r="Z317" s="193"/>
      <c r="AA317" s="195"/>
      <c r="AB317" s="162" t="s">
        <v>138</v>
      </c>
    </row>
    <row r="318" spans="1:28" ht="21.75" customHeight="1" x14ac:dyDescent="0.2">
      <c r="A318" s="196" t="s">
        <v>112</v>
      </c>
      <c r="B318" s="71">
        <f>VLOOKUP($D315,'Tischplan_16er_1.-5.'!$4:$100,34)</f>
        <v>5</v>
      </c>
      <c r="C318" s="71">
        <f>VLOOKUP($D315,'Tischplan_16er_1.-5.'!$4:$100,35)</f>
        <v>3</v>
      </c>
      <c r="D318" s="197"/>
      <c r="E318" s="197"/>
      <c r="F318" s="198"/>
      <c r="G318" s="199"/>
      <c r="H318" s="200"/>
      <c r="I318" s="197"/>
      <c r="J318" s="197"/>
      <c r="K318" s="197"/>
      <c r="L318" s="199"/>
      <c r="M318" s="157"/>
      <c r="N318" s="162"/>
      <c r="O318" s="94"/>
      <c r="P318" s="196" t="s">
        <v>112</v>
      </c>
      <c r="Q318" s="71">
        <f>VLOOKUP($S315,'Tischplan_16er_1.-5.'!$4:$100,34)</f>
        <v>6</v>
      </c>
      <c r="R318" s="71">
        <f>VLOOKUP($S315,'Tischplan_16er_1.-5.'!$4:$100,35)</f>
        <v>3</v>
      </c>
      <c r="S318" s="197"/>
      <c r="T318" s="197"/>
      <c r="U318" s="198"/>
      <c r="V318" s="199"/>
      <c r="W318" s="200"/>
      <c r="X318" s="197"/>
      <c r="Y318" s="197"/>
      <c r="Z318" s="197"/>
      <c r="AA318" s="199"/>
      <c r="AB318" s="157"/>
    </row>
    <row r="319" spans="1:28" ht="21.75" customHeight="1" x14ac:dyDescent="0.2">
      <c r="A319" s="201" t="s">
        <v>113</v>
      </c>
      <c r="B319" s="168">
        <f>VLOOKUP($D315,'Tischplan_16er_1.-5.'!$4:$100,36)</f>
        <v>8</v>
      </c>
      <c r="C319" s="168">
        <f>VLOOKUP($D315,'Tischplan_16er_1.-5.'!$4:$100,37)</f>
        <v>4</v>
      </c>
      <c r="D319" s="202"/>
      <c r="E319" s="202"/>
      <c r="F319" s="203"/>
      <c r="G319" s="204"/>
      <c r="H319" s="205"/>
      <c r="I319" s="202"/>
      <c r="J319" s="202"/>
      <c r="K319" s="202"/>
      <c r="L319" s="204"/>
      <c r="M319" s="157"/>
      <c r="N319" s="162"/>
      <c r="O319" s="94"/>
      <c r="P319" s="201" t="s">
        <v>113</v>
      </c>
      <c r="Q319" s="168">
        <f>VLOOKUP($S315,'Tischplan_16er_1.-5.'!$4:$100,36)</f>
        <v>7</v>
      </c>
      <c r="R319" s="168">
        <f>VLOOKUP($S315,'Tischplan_16er_1.-5.'!$4:$100,37)</f>
        <v>4</v>
      </c>
      <c r="S319" s="202"/>
      <c r="T319" s="202"/>
      <c r="U319" s="203"/>
      <c r="V319" s="204"/>
      <c r="W319" s="205"/>
      <c r="X319" s="202"/>
      <c r="Y319" s="202"/>
      <c r="Z319" s="202"/>
      <c r="AA319" s="204"/>
      <c r="AB319" s="157"/>
    </row>
    <row r="320" spans="1:28" ht="21.75" customHeight="1" thickBot="1" x14ac:dyDescent="0.25">
      <c r="A320" s="206" t="s">
        <v>145</v>
      </c>
      <c r="B320" s="73">
        <f>VLOOKUP($D315,'Tischplan_16er_1.-5.'!$4:$100,38)</f>
        <v>7</v>
      </c>
      <c r="C320" s="73">
        <f>VLOOKUP($D315,'Tischplan_16er_1.-5.'!$4:$100,39)</f>
        <v>1</v>
      </c>
      <c r="D320" s="207"/>
      <c r="E320" s="207"/>
      <c r="F320" s="208"/>
      <c r="G320" s="209"/>
      <c r="H320" s="210"/>
      <c r="I320" s="207"/>
      <c r="J320" s="207"/>
      <c r="K320" s="207"/>
      <c r="L320" s="209"/>
      <c r="M320" s="157"/>
      <c r="N320" s="162"/>
      <c r="O320" s="94"/>
      <c r="P320" s="206" t="s">
        <v>145</v>
      </c>
      <c r="Q320" s="73">
        <f>VLOOKUP($S315,'Tischplan_16er_1.-5.'!$4:$100,38)</f>
        <v>8</v>
      </c>
      <c r="R320" s="73">
        <f>VLOOKUP($S315,'Tischplan_16er_1.-5.'!$4:$100,39)</f>
        <v>1</v>
      </c>
      <c r="S320" s="207"/>
      <c r="T320" s="207"/>
      <c r="U320" s="208"/>
      <c r="V320" s="209"/>
      <c r="W320" s="210"/>
      <c r="X320" s="207"/>
      <c r="Y320" s="207"/>
      <c r="Z320" s="207"/>
      <c r="AA320" s="209"/>
      <c r="AB320" s="157"/>
    </row>
    <row r="321" spans="1:27" ht="21.75" customHeight="1" thickBot="1" x14ac:dyDescent="0.25">
      <c r="A321" s="266" t="s">
        <v>146</v>
      </c>
      <c r="B321" s="274"/>
      <c r="C321" s="275"/>
      <c r="D321" s="193"/>
      <c r="E321" s="193"/>
      <c r="F321" s="194"/>
      <c r="G321" s="195"/>
      <c r="H321" s="190"/>
      <c r="I321" s="193"/>
      <c r="J321" s="193"/>
      <c r="K321" s="193"/>
      <c r="L321" s="195"/>
      <c r="O321" s="189"/>
      <c r="P321" s="266" t="s">
        <v>146</v>
      </c>
      <c r="Q321" s="274"/>
      <c r="R321" s="275"/>
      <c r="S321" s="193"/>
      <c r="T321" s="193"/>
      <c r="U321" s="194"/>
      <c r="V321" s="195"/>
      <c r="W321" s="190"/>
      <c r="X321" s="193"/>
      <c r="Y321" s="193"/>
      <c r="Z321" s="193"/>
      <c r="AA321" s="195"/>
    </row>
    <row r="322" spans="1:27" ht="21.75" customHeight="1" thickBot="1" x14ac:dyDescent="0.25">
      <c r="A322" s="266" t="s">
        <v>147</v>
      </c>
      <c r="B322" s="274"/>
      <c r="C322" s="275"/>
      <c r="D322" s="193" t="s">
        <v>100</v>
      </c>
      <c r="E322" s="193"/>
      <c r="F322" s="194"/>
      <c r="G322" s="195" t="s">
        <v>100</v>
      </c>
      <c r="H322" s="190"/>
      <c r="I322" s="193"/>
      <c r="J322" s="193"/>
      <c r="K322" s="193"/>
      <c r="L322" s="195"/>
      <c r="O322" s="189"/>
      <c r="P322" s="266" t="s">
        <v>147</v>
      </c>
      <c r="Q322" s="274"/>
      <c r="R322" s="275"/>
      <c r="S322" s="193" t="s">
        <v>100</v>
      </c>
      <c r="T322" s="193"/>
      <c r="U322" s="194"/>
      <c r="V322" s="195" t="s">
        <v>100</v>
      </c>
      <c r="W322" s="190"/>
      <c r="X322" s="193"/>
      <c r="Y322" s="193"/>
      <c r="Z322" s="193"/>
      <c r="AA322" s="195"/>
    </row>
    <row r="323" spans="1:27" ht="9" customHeight="1" thickBot="1" x14ac:dyDescent="0.25">
      <c r="A323" s="164"/>
      <c r="B323" s="211"/>
      <c r="C323" s="211"/>
      <c r="D323" s="188"/>
      <c r="E323" s="188"/>
      <c r="F323" s="188"/>
      <c r="G323" s="188"/>
      <c r="H323" s="188"/>
      <c r="I323" s="188"/>
      <c r="J323" s="188"/>
      <c r="K323" s="188"/>
      <c r="L323" s="188"/>
      <c r="P323" s="164"/>
      <c r="Q323" s="174"/>
      <c r="R323" s="174"/>
      <c r="S323" s="212"/>
      <c r="T323" s="212"/>
      <c r="U323" s="212"/>
      <c r="V323" s="212"/>
      <c r="W323" s="212"/>
      <c r="X323" s="212"/>
      <c r="Y323" s="212"/>
      <c r="Z323" s="212"/>
      <c r="AA323" s="212"/>
    </row>
    <row r="324" spans="1:27" ht="18" customHeight="1" thickBot="1" x14ac:dyDescent="0.3">
      <c r="A324" s="82" t="s">
        <v>148</v>
      </c>
      <c r="B324" s="188"/>
      <c r="C324" s="188"/>
      <c r="D324" s="84"/>
      <c r="E324" s="84"/>
      <c r="F324" s="188"/>
      <c r="G324" s="84"/>
      <c r="H324" s="188"/>
      <c r="I324" s="188"/>
      <c r="J324" s="188"/>
      <c r="K324" s="188"/>
      <c r="L324" s="213"/>
      <c r="O324" s="189"/>
      <c r="P324" s="82" t="s">
        <v>148</v>
      </c>
      <c r="Q324" s="188"/>
      <c r="R324" s="188"/>
      <c r="S324" s="84"/>
      <c r="T324" s="84"/>
      <c r="U324" s="188"/>
      <c r="V324" s="84"/>
      <c r="W324" s="188"/>
      <c r="X324" s="188"/>
      <c r="Y324" s="188"/>
      <c r="Z324" s="188"/>
      <c r="AA324" s="213"/>
    </row>
    <row r="325" spans="1:27" ht="21.75" customHeight="1" x14ac:dyDescent="0.2">
      <c r="A325" s="196" t="str">
        <f>$S315</f>
        <v>F1</v>
      </c>
      <c r="B325" s="71"/>
      <c r="C325" s="71"/>
      <c r="D325" s="197"/>
      <c r="E325" s="197"/>
      <c r="F325" s="197"/>
      <c r="G325" s="199"/>
      <c r="H325" s="200"/>
      <c r="I325" s="197"/>
      <c r="J325" s="197"/>
      <c r="K325" s="197"/>
      <c r="L325" s="199"/>
      <c r="O325" s="189"/>
      <c r="P325" s="196" t="str">
        <f>$S315</f>
        <v>F1</v>
      </c>
      <c r="Q325" s="71"/>
      <c r="R325" s="71"/>
      <c r="S325" s="197"/>
      <c r="T325" s="197"/>
      <c r="U325" s="197"/>
      <c r="V325" s="199"/>
      <c r="W325" s="200"/>
      <c r="X325" s="197"/>
      <c r="Y325" s="197"/>
      <c r="Z325" s="197"/>
      <c r="AA325" s="199"/>
    </row>
    <row r="326" spans="1:27" ht="21.75" customHeight="1" x14ac:dyDescent="0.2">
      <c r="A326" s="201" t="str">
        <f>$D315</f>
        <v>F2</v>
      </c>
      <c r="B326" s="168"/>
      <c r="C326" s="168"/>
      <c r="D326" s="202"/>
      <c r="E326" s="202"/>
      <c r="F326" s="202"/>
      <c r="G326" s="204"/>
      <c r="H326" s="205"/>
      <c r="I326" s="202"/>
      <c r="J326" s="202"/>
      <c r="K326" s="202"/>
      <c r="L326" s="204"/>
      <c r="O326" s="189"/>
      <c r="P326" s="201" t="str">
        <f>$D315</f>
        <v>F2</v>
      </c>
      <c r="Q326" s="168"/>
      <c r="R326" s="168"/>
      <c r="S326" s="202"/>
      <c r="T326" s="202"/>
      <c r="U326" s="202"/>
      <c r="V326" s="204"/>
      <c r="W326" s="205"/>
      <c r="X326" s="202"/>
      <c r="Y326" s="202"/>
      <c r="Z326" s="202"/>
      <c r="AA326" s="204"/>
    </row>
    <row r="327" spans="1:27" ht="21.75" customHeight="1" x14ac:dyDescent="0.2">
      <c r="A327" s="201" t="str">
        <f>$S345</f>
        <v>F3</v>
      </c>
      <c r="B327" s="168"/>
      <c r="C327" s="168"/>
      <c r="D327" s="202"/>
      <c r="E327" s="202"/>
      <c r="F327" s="202"/>
      <c r="G327" s="204"/>
      <c r="H327" s="205"/>
      <c r="I327" s="202"/>
      <c r="J327" s="202"/>
      <c r="K327" s="202"/>
      <c r="L327" s="204"/>
      <c r="O327" s="189"/>
      <c r="P327" s="201" t="str">
        <f>$S345</f>
        <v>F3</v>
      </c>
      <c r="Q327" s="168"/>
      <c r="R327" s="168"/>
      <c r="S327" s="202"/>
      <c r="T327" s="202"/>
      <c r="U327" s="202"/>
      <c r="V327" s="204"/>
      <c r="W327" s="205"/>
      <c r="X327" s="202"/>
      <c r="Y327" s="202"/>
      <c r="Z327" s="202"/>
      <c r="AA327" s="204"/>
    </row>
    <row r="328" spans="1:27" ht="21.75" customHeight="1" thickBot="1" x14ac:dyDescent="0.25">
      <c r="A328" s="214" t="str">
        <f>$D345</f>
        <v>F4</v>
      </c>
      <c r="B328" s="73"/>
      <c r="C328" s="73"/>
      <c r="D328" s="207"/>
      <c r="E328" s="207"/>
      <c r="F328" s="207"/>
      <c r="G328" s="209"/>
      <c r="H328" s="210"/>
      <c r="I328" s="207"/>
      <c r="J328" s="207"/>
      <c r="K328" s="207"/>
      <c r="L328" s="209"/>
      <c r="O328" s="189"/>
      <c r="P328" s="214" t="str">
        <f>$D345</f>
        <v>F4</v>
      </c>
      <c r="Q328" s="73"/>
      <c r="R328" s="73"/>
      <c r="S328" s="207"/>
      <c r="T328" s="207"/>
      <c r="U328" s="207"/>
      <c r="V328" s="209"/>
      <c r="W328" s="210"/>
      <c r="X328" s="207"/>
      <c r="Y328" s="207"/>
      <c r="Z328" s="207"/>
      <c r="AA328" s="209"/>
    </row>
    <row r="329" spans="1:27" ht="21.75" customHeight="1" thickBot="1" x14ac:dyDescent="0.3">
      <c r="A329" s="105" t="s">
        <v>114</v>
      </c>
      <c r="B329" s="193"/>
      <c r="C329" s="193"/>
      <c r="D329" s="193"/>
      <c r="E329" s="193"/>
      <c r="F329" s="193"/>
      <c r="G329" s="195"/>
      <c r="H329" s="190"/>
      <c r="I329" s="193"/>
      <c r="J329" s="193"/>
      <c r="K329" s="193"/>
      <c r="L329" s="195"/>
      <c r="M329" s="183"/>
      <c r="N329" s="183"/>
      <c r="O329" s="184"/>
      <c r="P329" s="105" t="s">
        <v>114</v>
      </c>
      <c r="Q329" s="193"/>
      <c r="R329" s="193"/>
      <c r="S329" s="193"/>
      <c r="T329" s="193"/>
      <c r="U329" s="193"/>
      <c r="V329" s="195"/>
      <c r="W329" s="190"/>
      <c r="X329" s="193"/>
      <c r="Y329" s="193"/>
      <c r="Z329" s="193"/>
      <c r="AA329" s="195"/>
    </row>
    <row r="330" spans="1:27" ht="3" customHeight="1" x14ac:dyDescent="0.25">
      <c r="A330" s="215"/>
      <c r="M330" s="183"/>
      <c r="N330" s="183"/>
      <c r="O330" s="184"/>
      <c r="P330" s="215"/>
    </row>
    <row r="331" spans="1:27" ht="21" customHeight="1" x14ac:dyDescent="0.2">
      <c r="A331" s="181" t="str">
        <f>"Die "&amp;$B$14&amp;" wird freundlich unterstützt von:"</f>
        <v>Die   3-Serien Liga wird freundlich unterstützt von:</v>
      </c>
      <c r="O331" s="189"/>
      <c r="P331" s="181" t="str">
        <f>"Die "&amp;$B$14&amp;" wird freundlich unterstützt von:"</f>
        <v>Die   3-Serien Liga wird freundlich unterstützt von:</v>
      </c>
    </row>
    <row r="332" spans="1:27" ht="18" customHeight="1" x14ac:dyDescent="0.25">
      <c r="A332" s="185"/>
      <c r="B332" s="186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O332" s="184"/>
      <c r="P332" s="185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  <c r="AA332" s="186"/>
    </row>
    <row r="333" spans="1:27" ht="18" customHeight="1" x14ac:dyDescent="0.3">
      <c r="A333" s="187">
        <f>$A$3</f>
        <v>0</v>
      </c>
      <c r="B333" s="186"/>
      <c r="C333" s="186"/>
      <c r="D333" s="186"/>
      <c r="E333" s="186"/>
      <c r="F333" s="186"/>
      <c r="G333" s="186"/>
      <c r="H333" s="186"/>
      <c r="I333" s="186"/>
      <c r="J333" s="186"/>
      <c r="K333" s="186"/>
      <c r="L333" s="186"/>
      <c r="O333" s="184"/>
      <c r="P333" s="187">
        <f>$A$3</f>
        <v>0</v>
      </c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  <c r="AA333" s="186"/>
    </row>
    <row r="334" spans="1:27" ht="18" customHeight="1" x14ac:dyDescent="0.25">
      <c r="A334" s="185"/>
      <c r="B334" s="186"/>
      <c r="C334" s="186"/>
      <c r="D334" s="186"/>
      <c r="E334" s="186"/>
      <c r="F334" s="186"/>
      <c r="G334" s="186"/>
      <c r="H334" s="186"/>
      <c r="I334" s="186"/>
      <c r="J334" s="186"/>
      <c r="K334" s="186"/>
      <c r="L334" s="186"/>
      <c r="O334" s="184"/>
      <c r="P334" s="185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  <c r="AA334" s="186"/>
    </row>
    <row r="335" spans="1:27" ht="18" customHeight="1" x14ac:dyDescent="0.25">
      <c r="A335" s="185"/>
      <c r="B335" s="186"/>
      <c r="C335" s="186"/>
      <c r="D335" s="186"/>
      <c r="E335" s="186"/>
      <c r="F335" s="186"/>
      <c r="G335" s="186"/>
      <c r="H335" s="186"/>
      <c r="I335" s="186"/>
      <c r="J335" s="186"/>
      <c r="K335" s="186"/>
      <c r="L335" s="186"/>
      <c r="O335" s="184"/>
      <c r="P335" s="185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  <c r="AA335" s="186"/>
    </row>
    <row r="336" spans="1:27" ht="18" customHeight="1" x14ac:dyDescent="0.25">
      <c r="A336" s="185"/>
      <c r="B336" s="186"/>
      <c r="C336" s="186"/>
      <c r="D336" s="186"/>
      <c r="E336" s="186"/>
      <c r="F336" s="186"/>
      <c r="G336" s="186"/>
      <c r="H336" s="186"/>
      <c r="I336" s="186"/>
      <c r="J336" s="186"/>
      <c r="K336" s="186"/>
      <c r="L336" s="186"/>
      <c r="O336" s="184"/>
      <c r="P336" s="185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  <c r="AA336" s="186"/>
    </row>
    <row r="337" spans="1:28" ht="18" customHeight="1" x14ac:dyDescent="0.25">
      <c r="A337" s="185"/>
      <c r="B337" s="186"/>
      <c r="C337" s="186"/>
      <c r="D337" s="186"/>
      <c r="E337" s="186"/>
      <c r="F337" s="186"/>
      <c r="G337" s="186"/>
      <c r="H337" s="186"/>
      <c r="I337" s="186"/>
      <c r="J337" s="186"/>
      <c r="K337" s="186"/>
      <c r="L337" s="186"/>
      <c r="O337" s="184"/>
      <c r="P337" s="185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  <c r="AA337" s="186"/>
    </row>
    <row r="338" spans="1:28" ht="18" customHeight="1" x14ac:dyDescent="0.25">
      <c r="A338" s="185"/>
      <c r="B338" s="186"/>
      <c r="C338" s="186"/>
      <c r="D338" s="186"/>
      <c r="E338" s="186"/>
      <c r="F338" s="186"/>
      <c r="G338" s="186"/>
      <c r="H338" s="186"/>
      <c r="I338" s="186"/>
      <c r="J338" s="186"/>
      <c r="K338" s="186"/>
      <c r="L338" s="186"/>
      <c r="O338" s="184"/>
      <c r="P338" s="185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</row>
    <row r="339" spans="1:28" ht="18" customHeight="1" x14ac:dyDescent="0.25">
      <c r="A339" s="185"/>
      <c r="B339" s="186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O339" s="184"/>
      <c r="P339" s="185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  <c r="AA339" s="186"/>
    </row>
    <row r="340" spans="1:28" ht="18" customHeight="1" x14ac:dyDescent="0.25">
      <c r="A340" s="185"/>
      <c r="B340" s="186"/>
      <c r="C340" s="186"/>
      <c r="D340" s="186"/>
      <c r="E340" s="186"/>
      <c r="F340" s="186"/>
      <c r="G340" s="186"/>
      <c r="H340" s="186"/>
      <c r="I340" s="186"/>
      <c r="J340" s="186"/>
      <c r="K340" s="186"/>
      <c r="L340" s="186"/>
      <c r="O340" s="184"/>
      <c r="P340" s="185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  <c r="AA340" s="186"/>
    </row>
    <row r="341" spans="1:28" ht="18" customHeight="1" x14ac:dyDescent="0.25">
      <c r="A341" s="185"/>
      <c r="B341" s="186"/>
      <c r="C341" s="186"/>
      <c r="D341" s="186"/>
      <c r="E341" s="186"/>
      <c r="F341" s="186"/>
      <c r="G341" s="186"/>
      <c r="H341" s="186"/>
      <c r="I341" s="186"/>
      <c r="J341" s="186"/>
      <c r="K341" s="186"/>
      <c r="L341" s="186"/>
      <c r="O341" s="184"/>
      <c r="P341" s="185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  <c r="AA341" s="186"/>
    </row>
    <row r="342" spans="1:28" ht="18" customHeight="1" x14ac:dyDescent="0.25">
      <c r="A342" s="185"/>
      <c r="B342" s="186"/>
      <c r="C342" s="186"/>
      <c r="D342" s="186"/>
      <c r="E342" s="186"/>
      <c r="F342" s="186"/>
      <c r="G342" s="186"/>
      <c r="H342" s="186"/>
      <c r="I342" s="186"/>
      <c r="J342" s="186"/>
      <c r="K342" s="186"/>
      <c r="L342" s="186"/>
      <c r="O342" s="189"/>
      <c r="P342" s="185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</row>
    <row r="343" spans="1:28" ht="18" customHeight="1" x14ac:dyDescent="0.25">
      <c r="A343" s="185"/>
      <c r="B343" s="186"/>
      <c r="C343" s="186"/>
      <c r="D343" s="186"/>
      <c r="E343" s="186"/>
      <c r="F343" s="186"/>
      <c r="G343" s="186"/>
      <c r="H343" s="186"/>
      <c r="I343" s="186"/>
      <c r="J343" s="186"/>
      <c r="K343" s="186"/>
      <c r="L343" s="186"/>
      <c r="O343" s="189"/>
      <c r="P343" s="185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  <c r="AA343" s="186"/>
    </row>
    <row r="344" spans="1:28" ht="24" customHeight="1" thickBot="1" x14ac:dyDescent="0.25">
      <c r="A344" s="81"/>
      <c r="B344" s="267" t="str">
        <f>$B$14</f>
        <v xml:space="preserve">  3-Serien Liga</v>
      </c>
      <c r="C344" s="267"/>
      <c r="D344" s="267"/>
      <c r="E344" s="267"/>
      <c r="F344" s="267"/>
      <c r="G344" s="267"/>
      <c r="H344" s="267"/>
      <c r="I344" s="267"/>
      <c r="J344" s="268">
        <f>$J$14</f>
        <v>2023</v>
      </c>
      <c r="K344" s="268"/>
      <c r="L344" s="268"/>
      <c r="M344" s="180" t="str">
        <f>M314</f>
        <v>F</v>
      </c>
      <c r="N344" s="180"/>
      <c r="O344" s="69">
        <f>O314+2</f>
        <v>4</v>
      </c>
      <c r="P344" s="81"/>
      <c r="Q344" s="267" t="str">
        <f>$B$14</f>
        <v xml:space="preserve">  3-Serien Liga</v>
      </c>
      <c r="R344" s="267"/>
      <c r="S344" s="267"/>
      <c r="T344" s="267"/>
      <c r="U344" s="267"/>
      <c r="V344" s="267"/>
      <c r="W344" s="267"/>
      <c r="X344" s="267"/>
      <c r="Y344" s="268">
        <f>$J$14</f>
        <v>2023</v>
      </c>
      <c r="Z344" s="268"/>
      <c r="AA344" s="268"/>
    </row>
    <row r="345" spans="1:28" ht="18" customHeight="1" thickBot="1" x14ac:dyDescent="0.3">
      <c r="A345" s="82" t="s">
        <v>90</v>
      </c>
      <c r="B345" s="188"/>
      <c r="C345" s="188"/>
      <c r="D345" s="84" t="str">
        <f>M344&amp;O344</f>
        <v>F4</v>
      </c>
      <c r="E345" s="84" t="s">
        <v>91</v>
      </c>
      <c r="F345" s="188"/>
      <c r="G345" s="254"/>
      <c r="H345" s="274"/>
      <c r="I345" s="274"/>
      <c r="J345" s="274"/>
      <c r="K345" s="274"/>
      <c r="L345" s="276"/>
      <c r="M345" s="166"/>
      <c r="N345" s="166"/>
      <c r="O345" s="189"/>
      <c r="P345" s="82" t="s">
        <v>90</v>
      </c>
      <c r="Q345" s="188"/>
      <c r="R345" s="188"/>
      <c r="S345" s="84" t="str">
        <f>M344&amp;O344-1</f>
        <v>F3</v>
      </c>
      <c r="T345" s="84" t="s">
        <v>91</v>
      </c>
      <c r="U345" s="188"/>
      <c r="V345" s="254"/>
      <c r="W345" s="254"/>
      <c r="X345" s="254"/>
      <c r="Y345" s="254"/>
      <c r="Z345" s="254"/>
      <c r="AA345" s="257"/>
    </row>
    <row r="346" spans="1:28" ht="18" customHeight="1" thickBot="1" x14ac:dyDescent="0.25">
      <c r="A346" s="190" t="s">
        <v>92</v>
      </c>
      <c r="B346" s="191" t="s">
        <v>93</v>
      </c>
      <c r="C346" s="191" t="s">
        <v>23</v>
      </c>
      <c r="D346" s="191" t="s">
        <v>94</v>
      </c>
      <c r="E346" s="191" t="s">
        <v>95</v>
      </c>
      <c r="F346" s="191" t="s">
        <v>96</v>
      </c>
      <c r="G346" s="192" t="s">
        <v>97</v>
      </c>
      <c r="H346" s="263" t="s">
        <v>98</v>
      </c>
      <c r="I346" s="264"/>
      <c r="J346" s="264"/>
      <c r="K346" s="264"/>
      <c r="L346" s="265"/>
      <c r="M346" s="166"/>
      <c r="N346" s="166"/>
      <c r="O346" s="189"/>
      <c r="P346" s="190" t="s">
        <v>92</v>
      </c>
      <c r="Q346" s="191" t="s">
        <v>93</v>
      </c>
      <c r="R346" s="191" t="s">
        <v>23</v>
      </c>
      <c r="S346" s="191" t="s">
        <v>94</v>
      </c>
      <c r="T346" s="191" t="s">
        <v>95</v>
      </c>
      <c r="U346" s="191" t="s">
        <v>96</v>
      </c>
      <c r="V346" s="192" t="s">
        <v>97</v>
      </c>
      <c r="W346" s="263" t="s">
        <v>98</v>
      </c>
      <c r="X346" s="264"/>
      <c r="Y346" s="264"/>
      <c r="Z346" s="264"/>
      <c r="AA346" s="265"/>
    </row>
    <row r="347" spans="1:28" ht="21.75" customHeight="1" thickBot="1" x14ac:dyDescent="0.25">
      <c r="A347" s="266" t="s">
        <v>144</v>
      </c>
      <c r="B347" s="274"/>
      <c r="C347" s="275"/>
      <c r="D347" s="193" t="s">
        <v>100</v>
      </c>
      <c r="E347" s="193"/>
      <c r="F347" s="194"/>
      <c r="G347" s="195" t="s">
        <v>100</v>
      </c>
      <c r="H347" s="190"/>
      <c r="I347" s="193"/>
      <c r="J347" s="193"/>
      <c r="K347" s="193"/>
      <c r="L347" s="195"/>
      <c r="M347" s="162" t="s">
        <v>138</v>
      </c>
      <c r="N347" s="162"/>
      <c r="O347" s="94"/>
      <c r="P347" s="266" t="s">
        <v>144</v>
      </c>
      <c r="Q347" s="274"/>
      <c r="R347" s="275"/>
      <c r="S347" s="193" t="s">
        <v>100</v>
      </c>
      <c r="T347" s="193"/>
      <c r="U347" s="194"/>
      <c r="V347" s="195" t="s">
        <v>100</v>
      </c>
      <c r="W347" s="190"/>
      <c r="X347" s="193"/>
      <c r="Y347" s="193"/>
      <c r="Z347" s="193"/>
      <c r="AA347" s="195"/>
      <c r="AB347" s="162" t="s">
        <v>138</v>
      </c>
    </row>
    <row r="348" spans="1:28" ht="21.75" customHeight="1" x14ac:dyDescent="0.2">
      <c r="A348" s="196" t="s">
        <v>112</v>
      </c>
      <c r="B348" s="71">
        <f>VLOOKUP($D345,'Tischplan_16er_1.-5.'!$4:$100,34)</f>
        <v>7</v>
      </c>
      <c r="C348" s="71">
        <f>VLOOKUP($D345,'Tischplan_16er_1.-5.'!$4:$100,35)</f>
        <v>3</v>
      </c>
      <c r="D348" s="197"/>
      <c r="E348" s="197"/>
      <c r="F348" s="198"/>
      <c r="G348" s="199"/>
      <c r="H348" s="200"/>
      <c r="I348" s="197"/>
      <c r="J348" s="197"/>
      <c r="K348" s="197"/>
      <c r="L348" s="199"/>
      <c r="M348" s="157"/>
      <c r="N348" s="162"/>
      <c r="O348" s="94"/>
      <c r="P348" s="196" t="s">
        <v>112</v>
      </c>
      <c r="Q348" s="71">
        <f>VLOOKUP($S345,'Tischplan_16er_1.-5.'!$4:$100,34)</f>
        <v>8</v>
      </c>
      <c r="R348" s="71">
        <f>VLOOKUP($S345,'Tischplan_16er_1.-5.'!$4:$100,35)</f>
        <v>3</v>
      </c>
      <c r="S348" s="197"/>
      <c r="T348" s="197"/>
      <c r="U348" s="198"/>
      <c r="V348" s="199"/>
      <c r="W348" s="200"/>
      <c r="X348" s="197"/>
      <c r="Y348" s="197"/>
      <c r="Z348" s="197"/>
      <c r="AA348" s="199"/>
      <c r="AB348" s="157"/>
    </row>
    <row r="349" spans="1:28" ht="21.75" customHeight="1" x14ac:dyDescent="0.2">
      <c r="A349" s="201" t="s">
        <v>113</v>
      </c>
      <c r="B349" s="168">
        <f>VLOOKUP($D345,'Tischplan_16er_1.-5.'!$4:$100,36)</f>
        <v>6</v>
      </c>
      <c r="C349" s="168">
        <f>VLOOKUP($D345,'Tischplan_16er_1.-5.'!$4:$100,37)</f>
        <v>4</v>
      </c>
      <c r="D349" s="202"/>
      <c r="E349" s="202"/>
      <c r="F349" s="203"/>
      <c r="G349" s="204"/>
      <c r="H349" s="205"/>
      <c r="I349" s="202"/>
      <c r="J349" s="202"/>
      <c r="K349" s="202"/>
      <c r="L349" s="204"/>
      <c r="M349" s="157"/>
      <c r="N349" s="162"/>
      <c r="O349" s="94"/>
      <c r="P349" s="201" t="s">
        <v>113</v>
      </c>
      <c r="Q349" s="168">
        <f>VLOOKUP($S345,'Tischplan_16er_1.-5.'!$4:$100,36)</f>
        <v>5</v>
      </c>
      <c r="R349" s="168">
        <f>VLOOKUP($S345,'Tischplan_16er_1.-5.'!$4:$100,37)</f>
        <v>4</v>
      </c>
      <c r="S349" s="202"/>
      <c r="T349" s="202"/>
      <c r="U349" s="203"/>
      <c r="V349" s="204"/>
      <c r="W349" s="205"/>
      <c r="X349" s="202"/>
      <c r="Y349" s="202"/>
      <c r="Z349" s="202"/>
      <c r="AA349" s="204"/>
      <c r="AB349" s="157"/>
    </row>
    <row r="350" spans="1:28" ht="21.75" customHeight="1" thickBot="1" x14ac:dyDescent="0.25">
      <c r="A350" s="206" t="s">
        <v>145</v>
      </c>
      <c r="B350" s="73">
        <f>VLOOKUP($D345,'Tischplan_16er_1.-5.'!$4:$100,38)</f>
        <v>5</v>
      </c>
      <c r="C350" s="73">
        <f>VLOOKUP($D345,'Tischplan_16er_1.-5.'!$4:$100,39)</f>
        <v>1</v>
      </c>
      <c r="D350" s="207"/>
      <c r="E350" s="207"/>
      <c r="F350" s="208"/>
      <c r="G350" s="209"/>
      <c r="H350" s="210"/>
      <c r="I350" s="207"/>
      <c r="J350" s="207"/>
      <c r="K350" s="207"/>
      <c r="L350" s="209"/>
      <c r="M350" s="157"/>
      <c r="N350" s="162"/>
      <c r="O350" s="94"/>
      <c r="P350" s="206" t="s">
        <v>145</v>
      </c>
      <c r="Q350" s="73">
        <f>VLOOKUP($S345,'Tischplan_16er_1.-5.'!$4:$100,38)</f>
        <v>6</v>
      </c>
      <c r="R350" s="73">
        <f>VLOOKUP($S345,'Tischplan_16er_1.-5.'!$4:$100,39)</f>
        <v>1</v>
      </c>
      <c r="S350" s="207"/>
      <c r="T350" s="207"/>
      <c r="U350" s="208"/>
      <c r="V350" s="209"/>
      <c r="W350" s="210"/>
      <c r="X350" s="207"/>
      <c r="Y350" s="207"/>
      <c r="Z350" s="207"/>
      <c r="AA350" s="209"/>
      <c r="AB350" s="157"/>
    </row>
    <row r="351" spans="1:28" ht="21.75" customHeight="1" thickBot="1" x14ac:dyDescent="0.25">
      <c r="A351" s="266" t="s">
        <v>146</v>
      </c>
      <c r="B351" s="274"/>
      <c r="C351" s="275"/>
      <c r="D351" s="193"/>
      <c r="E351" s="193"/>
      <c r="F351" s="194"/>
      <c r="G351" s="195"/>
      <c r="H351" s="190"/>
      <c r="I351" s="193"/>
      <c r="J351" s="193"/>
      <c r="K351" s="193"/>
      <c r="L351" s="195"/>
      <c r="O351" s="189"/>
      <c r="P351" s="266" t="s">
        <v>146</v>
      </c>
      <c r="Q351" s="274"/>
      <c r="R351" s="275"/>
      <c r="S351" s="193"/>
      <c r="T351" s="193"/>
      <c r="U351" s="194"/>
      <c r="V351" s="195"/>
      <c r="W351" s="190"/>
      <c r="X351" s="193"/>
      <c r="Y351" s="193"/>
      <c r="Z351" s="193"/>
      <c r="AA351" s="195"/>
    </row>
    <row r="352" spans="1:28" ht="21.75" customHeight="1" thickBot="1" x14ac:dyDescent="0.25">
      <c r="A352" s="266" t="s">
        <v>147</v>
      </c>
      <c r="B352" s="274"/>
      <c r="C352" s="275"/>
      <c r="D352" s="193" t="s">
        <v>100</v>
      </c>
      <c r="E352" s="193"/>
      <c r="F352" s="194"/>
      <c r="G352" s="195" t="s">
        <v>100</v>
      </c>
      <c r="H352" s="190"/>
      <c r="I352" s="193"/>
      <c r="J352" s="193"/>
      <c r="K352" s="193"/>
      <c r="L352" s="195"/>
      <c r="O352" s="189"/>
      <c r="P352" s="266" t="s">
        <v>147</v>
      </c>
      <c r="Q352" s="274"/>
      <c r="R352" s="275"/>
      <c r="S352" s="193" t="s">
        <v>100</v>
      </c>
      <c r="T352" s="193"/>
      <c r="U352" s="194"/>
      <c r="V352" s="195" t="s">
        <v>100</v>
      </c>
      <c r="W352" s="190"/>
      <c r="X352" s="193"/>
      <c r="Y352" s="193"/>
      <c r="Z352" s="193"/>
      <c r="AA352" s="195"/>
    </row>
    <row r="353" spans="1:27" ht="9" customHeight="1" thickBot="1" x14ac:dyDescent="0.25">
      <c r="A353" s="164"/>
      <c r="B353" s="211"/>
      <c r="C353" s="211"/>
      <c r="D353" s="188"/>
      <c r="E353" s="188"/>
      <c r="F353" s="188"/>
      <c r="G353" s="188"/>
      <c r="H353" s="188"/>
      <c r="I353" s="188"/>
      <c r="J353" s="188"/>
      <c r="K353" s="188"/>
      <c r="L353" s="188"/>
      <c r="P353" s="164"/>
      <c r="Q353" s="174"/>
      <c r="R353" s="174"/>
      <c r="S353" s="212"/>
      <c r="T353" s="212"/>
      <c r="U353" s="212"/>
      <c r="V353" s="212"/>
      <c r="W353" s="212"/>
      <c r="X353" s="212"/>
      <c r="Y353" s="212"/>
      <c r="Z353" s="212"/>
      <c r="AA353" s="212"/>
    </row>
    <row r="354" spans="1:27" ht="18" customHeight="1" thickBot="1" x14ac:dyDescent="0.3">
      <c r="A354" s="82" t="s">
        <v>148</v>
      </c>
      <c r="B354" s="188"/>
      <c r="C354" s="188"/>
      <c r="D354" s="84"/>
      <c r="E354" s="84"/>
      <c r="F354" s="188"/>
      <c r="G354" s="84"/>
      <c r="H354" s="188"/>
      <c r="I354" s="188"/>
      <c r="J354" s="188"/>
      <c r="K354" s="188"/>
      <c r="L354" s="213"/>
      <c r="O354" s="189"/>
      <c r="P354" s="82" t="s">
        <v>148</v>
      </c>
      <c r="Q354" s="188"/>
      <c r="R354" s="188"/>
      <c r="S354" s="84"/>
      <c r="T354" s="84"/>
      <c r="U354" s="188"/>
      <c r="V354" s="84"/>
      <c r="W354" s="188"/>
      <c r="X354" s="188"/>
      <c r="Y354" s="188"/>
      <c r="Z354" s="188"/>
      <c r="AA354" s="213"/>
    </row>
    <row r="355" spans="1:27" ht="21.75" customHeight="1" x14ac:dyDescent="0.2">
      <c r="A355" s="196" t="str">
        <f>$S315</f>
        <v>F1</v>
      </c>
      <c r="B355" s="71"/>
      <c r="C355" s="71"/>
      <c r="D355" s="197"/>
      <c r="E355" s="197"/>
      <c r="F355" s="197"/>
      <c r="G355" s="199"/>
      <c r="H355" s="200"/>
      <c r="I355" s="197"/>
      <c r="J355" s="197"/>
      <c r="K355" s="197"/>
      <c r="L355" s="199"/>
      <c r="O355" s="189"/>
      <c r="P355" s="196" t="str">
        <f>$S315</f>
        <v>F1</v>
      </c>
      <c r="Q355" s="71"/>
      <c r="R355" s="71"/>
      <c r="S355" s="197"/>
      <c r="T355" s="197"/>
      <c r="U355" s="197"/>
      <c r="V355" s="199"/>
      <c r="W355" s="200"/>
      <c r="X355" s="197"/>
      <c r="Y355" s="197"/>
      <c r="Z355" s="197"/>
      <c r="AA355" s="199"/>
    </row>
    <row r="356" spans="1:27" ht="21.75" customHeight="1" x14ac:dyDescent="0.2">
      <c r="A356" s="201" t="str">
        <f>$D315</f>
        <v>F2</v>
      </c>
      <c r="B356" s="168"/>
      <c r="C356" s="168"/>
      <c r="D356" s="202"/>
      <c r="E356" s="202"/>
      <c r="F356" s="202"/>
      <c r="G356" s="204"/>
      <c r="H356" s="205"/>
      <c r="I356" s="202"/>
      <c r="J356" s="202"/>
      <c r="K356" s="202"/>
      <c r="L356" s="204"/>
      <c r="O356" s="189"/>
      <c r="P356" s="201" t="str">
        <f>$D315</f>
        <v>F2</v>
      </c>
      <c r="Q356" s="168"/>
      <c r="R356" s="168"/>
      <c r="S356" s="202"/>
      <c r="T356" s="202"/>
      <c r="U356" s="202"/>
      <c r="V356" s="204"/>
      <c r="W356" s="205"/>
      <c r="X356" s="202"/>
      <c r="Y356" s="202"/>
      <c r="Z356" s="202"/>
      <c r="AA356" s="204"/>
    </row>
    <row r="357" spans="1:27" ht="21.75" customHeight="1" x14ac:dyDescent="0.2">
      <c r="A357" s="201" t="str">
        <f>$S345</f>
        <v>F3</v>
      </c>
      <c r="B357" s="168"/>
      <c r="C357" s="168"/>
      <c r="D357" s="202"/>
      <c r="E357" s="202"/>
      <c r="F357" s="202"/>
      <c r="G357" s="204"/>
      <c r="H357" s="205"/>
      <c r="I357" s="202"/>
      <c r="J357" s="202"/>
      <c r="K357" s="202"/>
      <c r="L357" s="204"/>
      <c r="O357" s="189"/>
      <c r="P357" s="201" t="str">
        <f>$S345</f>
        <v>F3</v>
      </c>
      <c r="Q357" s="168"/>
      <c r="R357" s="168"/>
      <c r="S357" s="202"/>
      <c r="T357" s="202"/>
      <c r="U357" s="202"/>
      <c r="V357" s="204"/>
      <c r="W357" s="205"/>
      <c r="X357" s="202"/>
      <c r="Y357" s="202"/>
      <c r="Z357" s="202"/>
      <c r="AA357" s="204"/>
    </row>
    <row r="358" spans="1:27" ht="21.75" customHeight="1" thickBot="1" x14ac:dyDescent="0.25">
      <c r="A358" s="214" t="str">
        <f>$D345</f>
        <v>F4</v>
      </c>
      <c r="B358" s="73"/>
      <c r="C358" s="73"/>
      <c r="D358" s="207"/>
      <c r="E358" s="207"/>
      <c r="F358" s="207"/>
      <c r="G358" s="209"/>
      <c r="H358" s="210"/>
      <c r="I358" s="207"/>
      <c r="J358" s="207"/>
      <c r="K358" s="207"/>
      <c r="L358" s="209"/>
      <c r="O358" s="189"/>
      <c r="P358" s="214" t="str">
        <f>$D345</f>
        <v>F4</v>
      </c>
      <c r="Q358" s="73"/>
      <c r="R358" s="73"/>
      <c r="S358" s="207"/>
      <c r="T358" s="207"/>
      <c r="U358" s="207"/>
      <c r="V358" s="209"/>
      <c r="W358" s="210"/>
      <c r="X358" s="207"/>
      <c r="Y358" s="207"/>
      <c r="Z358" s="207"/>
      <c r="AA358" s="209"/>
    </row>
    <row r="359" spans="1:27" ht="21.75" customHeight="1" thickBot="1" x14ac:dyDescent="0.3">
      <c r="A359" s="105" t="s">
        <v>114</v>
      </c>
      <c r="B359" s="193"/>
      <c r="C359" s="193"/>
      <c r="D359" s="193"/>
      <c r="E359" s="193"/>
      <c r="F359" s="193"/>
      <c r="G359" s="195"/>
      <c r="H359" s="190"/>
      <c r="I359" s="193"/>
      <c r="J359" s="193"/>
      <c r="K359" s="193"/>
      <c r="L359" s="195"/>
      <c r="M359" s="183"/>
      <c r="N359" s="183"/>
      <c r="O359" s="184"/>
      <c r="P359" s="105" t="s">
        <v>114</v>
      </c>
      <c r="Q359" s="193"/>
      <c r="R359" s="193"/>
      <c r="S359" s="193"/>
      <c r="T359" s="193"/>
      <c r="U359" s="193"/>
      <c r="V359" s="195"/>
      <c r="W359" s="190"/>
      <c r="X359" s="193"/>
      <c r="Y359" s="193"/>
      <c r="Z359" s="193"/>
      <c r="AA359" s="195"/>
    </row>
    <row r="360" spans="1:27" ht="3" customHeight="1" x14ac:dyDescent="0.2"/>
    <row r="361" spans="1:27" ht="21" customHeight="1" x14ac:dyDescent="0.2">
      <c r="A361" s="181" t="str">
        <f>"Die "&amp;$B374&amp;" wird freundlich unterstützt von:"</f>
        <v>Die   3-Serien Liga wird freundlich unterstützt von:</v>
      </c>
      <c r="M361" s="183"/>
      <c r="N361" s="183"/>
      <c r="O361" s="184"/>
      <c r="P361" s="181" t="str">
        <f>"Die "&amp;$B374&amp;" wird freundlich unterstützt von:"</f>
        <v>Die   3-Serien Liga wird freundlich unterstützt von:</v>
      </c>
    </row>
    <row r="362" spans="1:27" ht="18" customHeight="1" x14ac:dyDescent="0.25">
      <c r="A362" s="185"/>
      <c r="B362" s="186"/>
      <c r="C362" s="186"/>
      <c r="D362" s="186"/>
      <c r="E362" s="186"/>
      <c r="F362" s="186"/>
      <c r="G362" s="186"/>
      <c r="H362" s="186"/>
      <c r="I362" s="186"/>
      <c r="J362" s="186"/>
      <c r="K362" s="186"/>
      <c r="L362" s="186"/>
      <c r="O362" s="184"/>
      <c r="P362" s="185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  <c r="AA362" s="186"/>
    </row>
    <row r="363" spans="1:27" ht="18" customHeight="1" x14ac:dyDescent="0.3">
      <c r="A363" s="187">
        <f>$A$3</f>
        <v>0</v>
      </c>
      <c r="B363" s="186"/>
      <c r="C363" s="186"/>
      <c r="D363" s="186"/>
      <c r="E363" s="186"/>
      <c r="F363" s="186"/>
      <c r="G363" s="186"/>
      <c r="H363" s="186"/>
      <c r="I363" s="186"/>
      <c r="J363" s="186"/>
      <c r="K363" s="186"/>
      <c r="L363" s="186"/>
      <c r="O363" s="184"/>
      <c r="P363" s="187">
        <f>$A$3</f>
        <v>0</v>
      </c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  <c r="AA363" s="186"/>
    </row>
    <row r="364" spans="1:27" ht="18" customHeight="1" x14ac:dyDescent="0.25">
      <c r="A364" s="185"/>
      <c r="B364" s="186"/>
      <c r="C364" s="186"/>
      <c r="D364" s="186"/>
      <c r="E364" s="186"/>
      <c r="F364" s="186"/>
      <c r="G364" s="186"/>
      <c r="H364" s="186"/>
      <c r="I364" s="186"/>
      <c r="J364" s="186"/>
      <c r="K364" s="186"/>
      <c r="L364" s="186"/>
      <c r="O364" s="184"/>
      <c r="P364" s="185"/>
      <c r="Q364" s="186"/>
      <c r="R364" s="186"/>
      <c r="S364" s="186"/>
      <c r="T364" s="186"/>
      <c r="U364" s="186"/>
      <c r="V364" s="186"/>
      <c r="W364" s="186"/>
      <c r="X364" s="186"/>
      <c r="Y364" s="186"/>
      <c r="Z364" s="186"/>
      <c r="AA364" s="186"/>
    </row>
    <row r="365" spans="1:27" ht="18" customHeight="1" x14ac:dyDescent="0.25">
      <c r="A365" s="185"/>
      <c r="B365" s="186"/>
      <c r="C365" s="186"/>
      <c r="D365" s="186"/>
      <c r="E365" s="186"/>
      <c r="F365" s="186"/>
      <c r="G365" s="186"/>
      <c r="H365" s="186"/>
      <c r="I365" s="186"/>
      <c r="J365" s="186"/>
      <c r="K365" s="186"/>
      <c r="L365" s="186"/>
      <c r="O365" s="184"/>
      <c r="P365" s="185"/>
      <c r="Q365" s="186"/>
      <c r="R365" s="186"/>
      <c r="S365" s="186"/>
      <c r="T365" s="186"/>
      <c r="U365" s="186"/>
      <c r="V365" s="186"/>
      <c r="W365" s="186"/>
      <c r="X365" s="186"/>
      <c r="Y365" s="186"/>
      <c r="Z365" s="186"/>
      <c r="AA365" s="186"/>
    </row>
    <row r="366" spans="1:27" ht="18" customHeight="1" x14ac:dyDescent="0.25">
      <c r="A366" s="185"/>
      <c r="B366" s="186"/>
      <c r="C366" s="186"/>
      <c r="D366" s="186"/>
      <c r="E366" s="186"/>
      <c r="F366" s="186"/>
      <c r="G366" s="186"/>
      <c r="H366" s="186"/>
      <c r="I366" s="186"/>
      <c r="J366" s="186"/>
      <c r="K366" s="186"/>
      <c r="L366" s="186"/>
      <c r="O366" s="184"/>
      <c r="P366" s="185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  <c r="AA366" s="186"/>
    </row>
    <row r="367" spans="1:27" ht="18" customHeight="1" x14ac:dyDescent="0.25">
      <c r="A367" s="185"/>
      <c r="B367" s="186"/>
      <c r="C367" s="186"/>
      <c r="D367" s="186"/>
      <c r="E367" s="186"/>
      <c r="F367" s="186"/>
      <c r="G367" s="186"/>
      <c r="H367" s="186"/>
      <c r="I367" s="186"/>
      <c r="J367" s="186"/>
      <c r="K367" s="186"/>
      <c r="L367" s="186"/>
      <c r="O367" s="184"/>
      <c r="P367" s="185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  <c r="AA367" s="186"/>
    </row>
    <row r="368" spans="1:27" ht="18" customHeight="1" x14ac:dyDescent="0.25">
      <c r="A368" s="185"/>
      <c r="B368" s="186"/>
      <c r="C368" s="186"/>
      <c r="D368" s="186"/>
      <c r="E368" s="186"/>
      <c r="F368" s="186"/>
      <c r="G368" s="186"/>
      <c r="H368" s="186"/>
      <c r="I368" s="186"/>
      <c r="J368" s="186"/>
      <c r="K368" s="186"/>
      <c r="L368" s="186"/>
      <c r="O368" s="184"/>
      <c r="P368" s="185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  <c r="AA368" s="186"/>
    </row>
    <row r="369" spans="1:28" ht="18" customHeight="1" x14ac:dyDescent="0.25">
      <c r="A369" s="185"/>
      <c r="B369" s="186"/>
      <c r="C369" s="186"/>
      <c r="D369" s="186"/>
      <c r="E369" s="186"/>
      <c r="F369" s="186"/>
      <c r="G369" s="186"/>
      <c r="H369" s="186"/>
      <c r="I369" s="186"/>
      <c r="J369" s="186"/>
      <c r="K369" s="186"/>
      <c r="L369" s="186"/>
      <c r="O369" s="184"/>
      <c r="P369" s="185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  <c r="AA369" s="186"/>
    </row>
    <row r="370" spans="1:28" ht="18" customHeight="1" x14ac:dyDescent="0.25">
      <c r="A370" s="185"/>
      <c r="B370" s="186"/>
      <c r="C370" s="186"/>
      <c r="D370" s="186"/>
      <c r="E370" s="186"/>
      <c r="F370" s="186"/>
      <c r="G370" s="186"/>
      <c r="H370" s="186"/>
      <c r="I370" s="186"/>
      <c r="J370" s="186"/>
      <c r="K370" s="186"/>
      <c r="L370" s="186"/>
      <c r="O370" s="184"/>
      <c r="P370" s="185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  <c r="AA370" s="186"/>
    </row>
    <row r="371" spans="1:28" ht="18" customHeight="1" x14ac:dyDescent="0.25">
      <c r="A371" s="185"/>
      <c r="B371" s="186"/>
      <c r="C371" s="186"/>
      <c r="D371" s="186"/>
      <c r="E371" s="186"/>
      <c r="F371" s="186"/>
      <c r="G371" s="186"/>
      <c r="H371" s="186"/>
      <c r="I371" s="186"/>
      <c r="J371" s="186"/>
      <c r="K371" s="186"/>
      <c r="L371" s="186"/>
      <c r="O371" s="184"/>
      <c r="P371" s="185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  <c r="AA371" s="186"/>
    </row>
    <row r="372" spans="1:28" ht="18" customHeight="1" x14ac:dyDescent="0.25">
      <c r="A372" s="185"/>
      <c r="B372" s="186"/>
      <c r="C372" s="186"/>
      <c r="D372" s="186"/>
      <c r="E372" s="186"/>
      <c r="F372" s="186"/>
      <c r="G372" s="186"/>
      <c r="H372" s="186"/>
      <c r="I372" s="186"/>
      <c r="J372" s="186"/>
      <c r="K372" s="186"/>
      <c r="L372" s="186"/>
      <c r="O372" s="184"/>
      <c r="P372" s="185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</row>
    <row r="373" spans="1:28" ht="18" customHeight="1" x14ac:dyDescent="0.25">
      <c r="A373" s="185"/>
      <c r="B373" s="186"/>
      <c r="C373" s="186"/>
      <c r="D373" s="186"/>
      <c r="E373" s="186"/>
      <c r="F373" s="186"/>
      <c r="G373" s="186"/>
      <c r="H373" s="186"/>
      <c r="I373" s="186"/>
      <c r="J373" s="186"/>
      <c r="K373" s="186"/>
      <c r="L373" s="186"/>
      <c r="O373" s="184"/>
      <c r="P373" s="185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  <c r="AA373" s="186"/>
    </row>
    <row r="374" spans="1:28" ht="24" customHeight="1" thickBot="1" x14ac:dyDescent="0.25">
      <c r="A374" s="81"/>
      <c r="B374" s="267" t="str">
        <f>VORNE_15S!$B$1</f>
        <v xml:space="preserve">  3-Serien Liga</v>
      </c>
      <c r="C374" s="267"/>
      <c r="D374" s="267"/>
      <c r="E374" s="267"/>
      <c r="F374" s="267"/>
      <c r="G374" s="267"/>
      <c r="H374" s="267"/>
      <c r="I374" s="267"/>
      <c r="J374" s="268">
        <f>VORNE_15S!J361</f>
        <v>2023</v>
      </c>
      <c r="K374" s="268"/>
      <c r="L374" s="268"/>
      <c r="M374" s="180" t="str">
        <f>VORNE_15S!M361</f>
        <v>H</v>
      </c>
      <c r="N374" s="180"/>
      <c r="O374" s="69">
        <f>VORNE_15S!O361</f>
        <v>2</v>
      </c>
      <c r="P374" s="81"/>
      <c r="Q374" s="267" t="str">
        <f>$B$14</f>
        <v xml:space="preserve">  3-Serien Liga</v>
      </c>
      <c r="R374" s="267"/>
      <c r="S374" s="267"/>
      <c r="T374" s="267"/>
      <c r="U374" s="267"/>
      <c r="V374" s="267"/>
      <c r="W374" s="267"/>
      <c r="X374" s="267"/>
      <c r="Y374" s="268">
        <f>$J$14</f>
        <v>2023</v>
      </c>
      <c r="Z374" s="268"/>
      <c r="AA374" s="268"/>
    </row>
    <row r="375" spans="1:28" ht="18" customHeight="1" thickBot="1" x14ac:dyDescent="0.3">
      <c r="A375" s="82" t="s">
        <v>90</v>
      </c>
      <c r="B375" s="188"/>
      <c r="C375" s="188"/>
      <c r="D375" s="84" t="str">
        <f>M374&amp;O374</f>
        <v>H2</v>
      </c>
      <c r="E375" s="84" t="s">
        <v>91</v>
      </c>
      <c r="F375" s="188"/>
      <c r="G375" s="254"/>
      <c r="H375" s="254"/>
      <c r="I375" s="254"/>
      <c r="J375" s="254"/>
      <c r="K375" s="254"/>
      <c r="L375" s="257"/>
      <c r="M375" s="166"/>
      <c r="N375" s="166"/>
      <c r="O375" s="189"/>
      <c r="P375" s="82" t="s">
        <v>90</v>
      </c>
      <c r="Q375" s="188"/>
      <c r="R375" s="188"/>
      <c r="S375" s="84" t="str">
        <f>M374&amp;O374-1</f>
        <v>H1</v>
      </c>
      <c r="T375" s="84" t="s">
        <v>91</v>
      </c>
      <c r="U375" s="188"/>
      <c r="V375" s="254"/>
      <c r="W375" s="254"/>
      <c r="X375" s="254"/>
      <c r="Y375" s="254"/>
      <c r="Z375" s="254"/>
      <c r="AA375" s="257"/>
    </row>
    <row r="376" spans="1:28" ht="18" customHeight="1" thickBot="1" x14ac:dyDescent="0.25">
      <c r="A376" s="190" t="s">
        <v>92</v>
      </c>
      <c r="B376" s="191" t="s">
        <v>93</v>
      </c>
      <c r="C376" s="191" t="s">
        <v>23</v>
      </c>
      <c r="D376" s="191" t="s">
        <v>94</v>
      </c>
      <c r="E376" s="191" t="s">
        <v>95</v>
      </c>
      <c r="F376" s="191" t="s">
        <v>96</v>
      </c>
      <c r="G376" s="192" t="s">
        <v>97</v>
      </c>
      <c r="H376" s="263" t="s">
        <v>98</v>
      </c>
      <c r="I376" s="264"/>
      <c r="J376" s="264"/>
      <c r="K376" s="264"/>
      <c r="L376" s="265"/>
      <c r="M376" s="166"/>
      <c r="N376" s="166"/>
      <c r="O376" s="189"/>
      <c r="P376" s="190" t="s">
        <v>92</v>
      </c>
      <c r="Q376" s="191" t="s">
        <v>93</v>
      </c>
      <c r="R376" s="191" t="s">
        <v>23</v>
      </c>
      <c r="S376" s="191" t="s">
        <v>94</v>
      </c>
      <c r="T376" s="191" t="s">
        <v>95</v>
      </c>
      <c r="U376" s="191" t="s">
        <v>96</v>
      </c>
      <c r="V376" s="192" t="s">
        <v>97</v>
      </c>
      <c r="W376" s="263" t="s">
        <v>98</v>
      </c>
      <c r="X376" s="264"/>
      <c r="Y376" s="264"/>
      <c r="Z376" s="264"/>
      <c r="AA376" s="265"/>
    </row>
    <row r="377" spans="1:28" ht="21.75" customHeight="1" thickBot="1" x14ac:dyDescent="0.25">
      <c r="A377" s="266" t="s">
        <v>144</v>
      </c>
      <c r="B377" s="274"/>
      <c r="C377" s="275"/>
      <c r="D377" s="193" t="s">
        <v>100</v>
      </c>
      <c r="E377" s="193"/>
      <c r="F377" s="194"/>
      <c r="G377" s="195" t="s">
        <v>100</v>
      </c>
      <c r="H377" s="190"/>
      <c r="I377" s="193"/>
      <c r="J377" s="193"/>
      <c r="K377" s="193"/>
      <c r="L377" s="195"/>
      <c r="M377" s="162" t="s">
        <v>138</v>
      </c>
      <c r="N377" s="162"/>
      <c r="O377" s="94"/>
      <c r="P377" s="266" t="s">
        <v>144</v>
      </c>
      <c r="Q377" s="274"/>
      <c r="R377" s="275"/>
      <c r="S377" s="193" t="s">
        <v>100</v>
      </c>
      <c r="T377" s="193"/>
      <c r="U377" s="194"/>
      <c r="V377" s="195" t="s">
        <v>100</v>
      </c>
      <c r="W377" s="190"/>
      <c r="X377" s="193"/>
      <c r="Y377" s="193"/>
      <c r="Z377" s="193"/>
      <c r="AA377" s="195"/>
      <c r="AB377" s="162" t="s">
        <v>138</v>
      </c>
    </row>
    <row r="378" spans="1:28" ht="21.75" customHeight="1" x14ac:dyDescent="0.2">
      <c r="A378" s="196" t="s">
        <v>112</v>
      </c>
      <c r="B378" s="71">
        <f>VLOOKUP($D375,'Tischplan_16er_1.-5.'!$4:$100,34)</f>
        <v>8</v>
      </c>
      <c r="C378" s="71">
        <f>VLOOKUP($D375,'Tischplan_16er_1.-5.'!$4:$100,35)</f>
        <v>4</v>
      </c>
      <c r="D378" s="197"/>
      <c r="E378" s="197"/>
      <c r="F378" s="198"/>
      <c r="G378" s="199"/>
      <c r="H378" s="200"/>
      <c r="I378" s="197"/>
      <c r="J378" s="197"/>
      <c r="K378" s="197"/>
      <c r="L378" s="199"/>
      <c r="M378" s="157"/>
      <c r="N378" s="162"/>
      <c r="O378" s="94"/>
      <c r="P378" s="196" t="s">
        <v>112</v>
      </c>
      <c r="Q378" s="71">
        <f>VLOOKUP($S375,'Tischplan_16er_1.-5.'!$4:$100,34)</f>
        <v>7</v>
      </c>
      <c r="R378" s="71">
        <f>VLOOKUP($S375,'Tischplan_16er_1.-5.'!$4:$100,35)</f>
        <v>4</v>
      </c>
      <c r="S378" s="197"/>
      <c r="T378" s="197"/>
      <c r="U378" s="198"/>
      <c r="V378" s="199"/>
      <c r="W378" s="200"/>
      <c r="X378" s="197"/>
      <c r="Y378" s="197"/>
      <c r="Z378" s="197"/>
      <c r="AA378" s="199"/>
      <c r="AB378" s="157"/>
    </row>
    <row r="379" spans="1:28" ht="21.75" customHeight="1" x14ac:dyDescent="0.2">
      <c r="A379" s="201" t="s">
        <v>113</v>
      </c>
      <c r="B379" s="168">
        <f>VLOOKUP($D375,'Tischplan_16er_1.-5.'!$4:$100,36)</f>
        <v>7</v>
      </c>
      <c r="C379" s="168">
        <f>VLOOKUP($D375,'Tischplan_16er_1.-5.'!$4:$100,37)</f>
        <v>3</v>
      </c>
      <c r="D379" s="202"/>
      <c r="E379" s="202"/>
      <c r="F379" s="203"/>
      <c r="G379" s="204"/>
      <c r="H379" s="205"/>
      <c r="I379" s="202"/>
      <c r="J379" s="202"/>
      <c r="K379" s="202"/>
      <c r="L379" s="204"/>
      <c r="M379" s="157"/>
      <c r="N379" s="162"/>
      <c r="O379" s="94"/>
      <c r="P379" s="201" t="s">
        <v>113</v>
      </c>
      <c r="Q379" s="168">
        <f>VLOOKUP($S375,'Tischplan_16er_1.-5.'!$4:$100,36)</f>
        <v>8</v>
      </c>
      <c r="R379" s="168">
        <f>VLOOKUP($S375,'Tischplan_16er_1.-5.'!$4:$100,37)</f>
        <v>3</v>
      </c>
      <c r="S379" s="202"/>
      <c r="T379" s="202"/>
      <c r="U379" s="203"/>
      <c r="V379" s="204"/>
      <c r="W379" s="205"/>
      <c r="X379" s="202"/>
      <c r="Y379" s="202"/>
      <c r="Z379" s="202"/>
      <c r="AA379" s="204"/>
      <c r="AB379" s="157"/>
    </row>
    <row r="380" spans="1:28" ht="21.75" customHeight="1" thickBot="1" x14ac:dyDescent="0.25">
      <c r="A380" s="206" t="s">
        <v>145</v>
      </c>
      <c r="B380" s="73">
        <f>VLOOKUP($D375,'Tischplan_16er_1.-5.'!$4:$100,38)</f>
        <v>5</v>
      </c>
      <c r="C380" s="73">
        <f>VLOOKUP($D375,'Tischplan_16er_1.-5.'!$4:$100,39)</f>
        <v>2</v>
      </c>
      <c r="D380" s="207"/>
      <c r="E380" s="207"/>
      <c r="F380" s="208"/>
      <c r="G380" s="209"/>
      <c r="H380" s="210"/>
      <c r="I380" s="207"/>
      <c r="J380" s="207"/>
      <c r="K380" s="207"/>
      <c r="L380" s="209"/>
      <c r="M380" s="157"/>
      <c r="N380" s="162"/>
      <c r="O380" s="94"/>
      <c r="P380" s="206" t="s">
        <v>145</v>
      </c>
      <c r="Q380" s="73">
        <f>VLOOKUP($S375,'Tischplan_16er_1.-5.'!$4:$100,38)</f>
        <v>6</v>
      </c>
      <c r="R380" s="73">
        <f>VLOOKUP($S375,'Tischplan_16er_1.-5.'!$4:$100,39)</f>
        <v>2</v>
      </c>
      <c r="S380" s="207"/>
      <c r="T380" s="207"/>
      <c r="U380" s="208"/>
      <c r="V380" s="209"/>
      <c r="W380" s="210"/>
      <c r="X380" s="207"/>
      <c r="Y380" s="207"/>
      <c r="Z380" s="207"/>
      <c r="AA380" s="209"/>
      <c r="AB380" s="157"/>
    </row>
    <row r="381" spans="1:28" ht="21.75" customHeight="1" thickBot="1" x14ac:dyDescent="0.25">
      <c r="A381" s="266" t="s">
        <v>146</v>
      </c>
      <c r="B381" s="274"/>
      <c r="C381" s="275"/>
      <c r="D381" s="193"/>
      <c r="E381" s="193"/>
      <c r="F381" s="194"/>
      <c r="G381" s="195"/>
      <c r="H381" s="190"/>
      <c r="I381" s="193"/>
      <c r="J381" s="193"/>
      <c r="K381" s="193"/>
      <c r="L381" s="195"/>
      <c r="O381" s="189"/>
      <c r="P381" s="266" t="s">
        <v>146</v>
      </c>
      <c r="Q381" s="274"/>
      <c r="R381" s="275"/>
      <c r="S381" s="193"/>
      <c r="T381" s="193"/>
      <c r="U381" s="194"/>
      <c r="V381" s="195"/>
      <c r="W381" s="190"/>
      <c r="X381" s="193"/>
      <c r="Y381" s="193"/>
      <c r="Z381" s="193"/>
      <c r="AA381" s="195"/>
    </row>
    <row r="382" spans="1:28" ht="21.75" customHeight="1" thickBot="1" x14ac:dyDescent="0.25">
      <c r="A382" s="266" t="s">
        <v>147</v>
      </c>
      <c r="B382" s="274"/>
      <c r="C382" s="275"/>
      <c r="D382" s="193" t="s">
        <v>100</v>
      </c>
      <c r="E382" s="193"/>
      <c r="F382" s="194"/>
      <c r="G382" s="195" t="s">
        <v>100</v>
      </c>
      <c r="H382" s="190"/>
      <c r="I382" s="193"/>
      <c r="J382" s="193"/>
      <c r="K382" s="193"/>
      <c r="L382" s="195"/>
      <c r="O382" s="189"/>
      <c r="P382" s="266" t="s">
        <v>147</v>
      </c>
      <c r="Q382" s="274"/>
      <c r="R382" s="275"/>
      <c r="S382" s="193" t="s">
        <v>100</v>
      </c>
      <c r="T382" s="193"/>
      <c r="U382" s="194"/>
      <c r="V382" s="195" t="s">
        <v>100</v>
      </c>
      <c r="W382" s="190"/>
      <c r="X382" s="193"/>
      <c r="Y382" s="193"/>
      <c r="Z382" s="193"/>
      <c r="AA382" s="195"/>
    </row>
    <row r="383" spans="1:28" ht="9" customHeight="1" thickBot="1" x14ac:dyDescent="0.25">
      <c r="A383" s="164"/>
      <c r="B383" s="211"/>
      <c r="C383" s="211"/>
      <c r="D383" s="188"/>
      <c r="E383" s="188"/>
      <c r="F383" s="188"/>
      <c r="G383" s="188"/>
      <c r="H383" s="188"/>
      <c r="I383" s="188"/>
      <c r="J383" s="188"/>
      <c r="K383" s="188"/>
      <c r="L383" s="188"/>
      <c r="P383" s="164"/>
      <c r="Q383" s="174"/>
      <c r="R383" s="174"/>
      <c r="S383" s="212"/>
      <c r="T383" s="212"/>
      <c r="U383" s="212"/>
      <c r="V383" s="212"/>
      <c r="W383" s="212"/>
      <c r="X383" s="212"/>
      <c r="Y383" s="212"/>
      <c r="Z383" s="212"/>
      <c r="AA383" s="212"/>
    </row>
    <row r="384" spans="1:28" ht="18" customHeight="1" thickBot="1" x14ac:dyDescent="0.3">
      <c r="A384" s="82" t="s">
        <v>148</v>
      </c>
      <c r="B384" s="188"/>
      <c r="C384" s="188"/>
      <c r="D384" s="84"/>
      <c r="E384" s="84"/>
      <c r="F384" s="188"/>
      <c r="G384" s="84"/>
      <c r="H384" s="188"/>
      <c r="I384" s="188"/>
      <c r="J384" s="188"/>
      <c r="K384" s="188"/>
      <c r="L384" s="213"/>
      <c r="O384" s="189"/>
      <c r="P384" s="82" t="s">
        <v>148</v>
      </c>
      <c r="Q384" s="188"/>
      <c r="R384" s="188"/>
      <c r="S384" s="84"/>
      <c r="T384" s="84"/>
      <c r="U384" s="188"/>
      <c r="V384" s="84"/>
      <c r="W384" s="188"/>
      <c r="X384" s="188"/>
      <c r="Y384" s="188"/>
      <c r="Z384" s="188"/>
      <c r="AA384" s="213"/>
    </row>
    <row r="385" spans="1:27" ht="21.75" customHeight="1" x14ac:dyDescent="0.2">
      <c r="A385" s="196" t="str">
        <f>$S375</f>
        <v>H1</v>
      </c>
      <c r="B385" s="71"/>
      <c r="C385" s="71"/>
      <c r="D385" s="197"/>
      <c r="E385" s="197"/>
      <c r="F385" s="197"/>
      <c r="G385" s="199"/>
      <c r="H385" s="200"/>
      <c r="I385" s="197"/>
      <c r="J385" s="197"/>
      <c r="K385" s="197"/>
      <c r="L385" s="199"/>
      <c r="O385" s="189"/>
      <c r="P385" s="196" t="str">
        <f>$S375</f>
        <v>H1</v>
      </c>
      <c r="Q385" s="71"/>
      <c r="R385" s="71"/>
      <c r="S385" s="197"/>
      <c r="T385" s="197"/>
      <c r="U385" s="197"/>
      <c r="V385" s="199"/>
      <c r="W385" s="200"/>
      <c r="X385" s="197"/>
      <c r="Y385" s="197"/>
      <c r="Z385" s="197"/>
      <c r="AA385" s="199"/>
    </row>
    <row r="386" spans="1:27" ht="21.75" customHeight="1" x14ac:dyDescent="0.2">
      <c r="A386" s="201" t="str">
        <f>$D375</f>
        <v>H2</v>
      </c>
      <c r="B386" s="168"/>
      <c r="C386" s="168"/>
      <c r="D386" s="202"/>
      <c r="E386" s="202"/>
      <c r="F386" s="202"/>
      <c r="G386" s="204"/>
      <c r="H386" s="205"/>
      <c r="I386" s="202"/>
      <c r="J386" s="202"/>
      <c r="K386" s="202"/>
      <c r="L386" s="204"/>
      <c r="O386" s="189"/>
      <c r="P386" s="201" t="str">
        <f>$D375</f>
        <v>H2</v>
      </c>
      <c r="Q386" s="168"/>
      <c r="R386" s="168"/>
      <c r="S386" s="202"/>
      <c r="T386" s="202"/>
      <c r="U386" s="202"/>
      <c r="V386" s="204"/>
      <c r="W386" s="205"/>
      <c r="X386" s="202"/>
      <c r="Y386" s="202"/>
      <c r="Z386" s="202"/>
      <c r="AA386" s="204"/>
    </row>
    <row r="387" spans="1:27" ht="21.75" customHeight="1" x14ac:dyDescent="0.2">
      <c r="A387" s="201" t="str">
        <f>$S405</f>
        <v>H3</v>
      </c>
      <c r="B387" s="168"/>
      <c r="C387" s="168"/>
      <c r="D387" s="202"/>
      <c r="E387" s="202"/>
      <c r="F387" s="202"/>
      <c r="G387" s="204"/>
      <c r="H387" s="205"/>
      <c r="I387" s="202"/>
      <c r="J387" s="202"/>
      <c r="K387" s="202"/>
      <c r="L387" s="204"/>
      <c r="O387" s="189"/>
      <c r="P387" s="201" t="str">
        <f>$S405</f>
        <v>H3</v>
      </c>
      <c r="Q387" s="168"/>
      <c r="R387" s="168"/>
      <c r="S387" s="202"/>
      <c r="T387" s="202"/>
      <c r="U387" s="202"/>
      <c r="V387" s="204"/>
      <c r="W387" s="205"/>
      <c r="X387" s="202"/>
      <c r="Y387" s="202"/>
      <c r="Z387" s="202"/>
      <c r="AA387" s="204"/>
    </row>
    <row r="388" spans="1:27" ht="21.75" customHeight="1" thickBot="1" x14ac:dyDescent="0.25">
      <c r="A388" s="214" t="str">
        <f>$D405</f>
        <v>H4</v>
      </c>
      <c r="B388" s="73"/>
      <c r="C388" s="73"/>
      <c r="D388" s="207"/>
      <c r="E388" s="207"/>
      <c r="F388" s="207"/>
      <c r="G388" s="209"/>
      <c r="H388" s="210"/>
      <c r="I388" s="207"/>
      <c r="J388" s="207"/>
      <c r="K388" s="207"/>
      <c r="L388" s="209"/>
      <c r="O388" s="189"/>
      <c r="P388" s="214" t="str">
        <f>$D405</f>
        <v>H4</v>
      </c>
      <c r="Q388" s="73"/>
      <c r="R388" s="73"/>
      <c r="S388" s="207"/>
      <c r="T388" s="207"/>
      <c r="U388" s="207"/>
      <c r="V388" s="209"/>
      <c r="W388" s="210"/>
      <c r="X388" s="207"/>
      <c r="Y388" s="207"/>
      <c r="Z388" s="207"/>
      <c r="AA388" s="209"/>
    </row>
    <row r="389" spans="1:27" ht="21.75" customHeight="1" thickBot="1" x14ac:dyDescent="0.3">
      <c r="A389" s="105" t="s">
        <v>114</v>
      </c>
      <c r="B389" s="193"/>
      <c r="C389" s="193"/>
      <c r="D389" s="193"/>
      <c r="E389" s="193"/>
      <c r="F389" s="193"/>
      <c r="G389" s="195"/>
      <c r="H389" s="190"/>
      <c r="I389" s="193"/>
      <c r="J389" s="193"/>
      <c r="K389" s="193"/>
      <c r="L389" s="195"/>
      <c r="M389" s="183"/>
      <c r="N389" s="183"/>
      <c r="O389" s="184"/>
      <c r="P389" s="105" t="s">
        <v>114</v>
      </c>
      <c r="Q389" s="193"/>
      <c r="R389" s="193"/>
      <c r="S389" s="193"/>
      <c r="T389" s="193"/>
      <c r="U389" s="193"/>
      <c r="V389" s="195"/>
      <c r="W389" s="190"/>
      <c r="X389" s="193"/>
      <c r="Y389" s="193"/>
      <c r="Z389" s="193"/>
      <c r="AA389" s="195"/>
    </row>
    <row r="390" spans="1:27" ht="3" customHeight="1" x14ac:dyDescent="0.25">
      <c r="A390" s="215"/>
      <c r="M390" s="183"/>
      <c r="N390" s="183"/>
      <c r="O390" s="184"/>
      <c r="P390" s="215"/>
    </row>
    <row r="391" spans="1:27" ht="21" customHeight="1" x14ac:dyDescent="0.2">
      <c r="A391" s="181" t="str">
        <f>"Die "&amp;$B$14&amp;" wird freundlich unterstützt von:"</f>
        <v>Die   3-Serien Liga wird freundlich unterstützt von:</v>
      </c>
      <c r="O391" s="189"/>
      <c r="P391" s="181" t="str">
        <f>"Die "&amp;$B$14&amp;" wird freundlich unterstützt von:"</f>
        <v>Die   3-Serien Liga wird freundlich unterstützt von:</v>
      </c>
    </row>
    <row r="392" spans="1:27" ht="18" customHeight="1" x14ac:dyDescent="0.25">
      <c r="A392" s="185"/>
      <c r="B392" s="186"/>
      <c r="C392" s="186"/>
      <c r="D392" s="186"/>
      <c r="E392" s="186"/>
      <c r="F392" s="186"/>
      <c r="G392" s="186"/>
      <c r="H392" s="186"/>
      <c r="I392" s="186"/>
      <c r="J392" s="186"/>
      <c r="K392" s="186"/>
      <c r="L392" s="186"/>
      <c r="O392" s="184"/>
      <c r="P392" s="185"/>
      <c r="Q392" s="186"/>
      <c r="R392" s="186"/>
      <c r="S392" s="186"/>
      <c r="T392" s="186"/>
      <c r="U392" s="186"/>
      <c r="V392" s="186"/>
      <c r="W392" s="186"/>
      <c r="X392" s="186"/>
      <c r="Y392" s="186"/>
      <c r="Z392" s="186"/>
      <c r="AA392" s="186"/>
    </row>
    <row r="393" spans="1:27" ht="18" customHeight="1" x14ac:dyDescent="0.3">
      <c r="A393" s="187">
        <f>$A$3</f>
        <v>0</v>
      </c>
      <c r="B393" s="186"/>
      <c r="C393" s="186"/>
      <c r="D393" s="186"/>
      <c r="E393" s="186"/>
      <c r="F393" s="186"/>
      <c r="G393" s="186"/>
      <c r="H393" s="186"/>
      <c r="I393" s="186"/>
      <c r="J393" s="186"/>
      <c r="K393" s="186"/>
      <c r="L393" s="186"/>
      <c r="O393" s="184"/>
      <c r="P393" s="187">
        <f>$A$3</f>
        <v>0</v>
      </c>
      <c r="Q393" s="186"/>
      <c r="R393" s="186"/>
      <c r="S393" s="186"/>
      <c r="T393" s="186"/>
      <c r="U393" s="186"/>
      <c r="V393" s="186"/>
      <c r="W393" s="186"/>
      <c r="X393" s="186"/>
      <c r="Y393" s="186"/>
      <c r="Z393" s="186"/>
      <c r="AA393" s="186"/>
    </row>
    <row r="394" spans="1:27" ht="18" customHeight="1" x14ac:dyDescent="0.25">
      <c r="A394" s="185"/>
      <c r="B394" s="186"/>
      <c r="C394" s="186"/>
      <c r="D394" s="186"/>
      <c r="E394" s="186"/>
      <c r="F394" s="186"/>
      <c r="G394" s="186"/>
      <c r="H394" s="186"/>
      <c r="I394" s="186"/>
      <c r="J394" s="186"/>
      <c r="K394" s="186"/>
      <c r="L394" s="186"/>
      <c r="O394" s="184"/>
      <c r="P394" s="185"/>
      <c r="Q394" s="186"/>
      <c r="R394" s="186"/>
      <c r="S394" s="186"/>
      <c r="T394" s="186"/>
      <c r="U394" s="186"/>
      <c r="V394" s="186"/>
      <c r="W394" s="186"/>
      <c r="X394" s="186"/>
      <c r="Y394" s="186"/>
      <c r="Z394" s="186"/>
      <c r="AA394" s="186"/>
    </row>
    <row r="395" spans="1:27" ht="18" customHeight="1" x14ac:dyDescent="0.25">
      <c r="A395" s="185"/>
      <c r="B395" s="186"/>
      <c r="C395" s="186"/>
      <c r="D395" s="186"/>
      <c r="E395" s="186"/>
      <c r="F395" s="186"/>
      <c r="G395" s="186"/>
      <c r="H395" s="186"/>
      <c r="I395" s="186"/>
      <c r="J395" s="186"/>
      <c r="K395" s="186"/>
      <c r="L395" s="186"/>
      <c r="O395" s="184"/>
      <c r="P395" s="185"/>
      <c r="Q395" s="186"/>
      <c r="R395" s="186"/>
      <c r="S395" s="186"/>
      <c r="T395" s="186"/>
      <c r="U395" s="186"/>
      <c r="V395" s="186"/>
      <c r="W395" s="186"/>
      <c r="X395" s="186"/>
      <c r="Y395" s="186"/>
      <c r="Z395" s="186"/>
      <c r="AA395" s="186"/>
    </row>
    <row r="396" spans="1:27" ht="18" customHeight="1" x14ac:dyDescent="0.25">
      <c r="A396" s="185"/>
      <c r="B396" s="186"/>
      <c r="C396" s="186"/>
      <c r="D396" s="186"/>
      <c r="E396" s="186"/>
      <c r="F396" s="186"/>
      <c r="G396" s="186"/>
      <c r="H396" s="186"/>
      <c r="I396" s="186"/>
      <c r="J396" s="186"/>
      <c r="K396" s="186"/>
      <c r="L396" s="186"/>
      <c r="O396" s="184"/>
      <c r="P396" s="185"/>
      <c r="Q396" s="186"/>
      <c r="R396" s="186"/>
      <c r="S396" s="186"/>
      <c r="T396" s="186"/>
      <c r="U396" s="186"/>
      <c r="V396" s="186"/>
      <c r="W396" s="186"/>
      <c r="X396" s="186"/>
      <c r="Y396" s="186"/>
      <c r="Z396" s="186"/>
      <c r="AA396" s="186"/>
    </row>
    <row r="397" spans="1:27" ht="18" customHeight="1" x14ac:dyDescent="0.25">
      <c r="A397" s="185"/>
      <c r="B397" s="186"/>
      <c r="C397" s="186"/>
      <c r="D397" s="186"/>
      <c r="E397" s="186"/>
      <c r="F397" s="186"/>
      <c r="G397" s="186"/>
      <c r="H397" s="186"/>
      <c r="I397" s="186"/>
      <c r="J397" s="186"/>
      <c r="K397" s="186"/>
      <c r="L397" s="186"/>
      <c r="O397" s="184"/>
      <c r="P397" s="185"/>
      <c r="Q397" s="186"/>
      <c r="R397" s="186"/>
      <c r="S397" s="186"/>
      <c r="T397" s="186"/>
      <c r="U397" s="186"/>
      <c r="V397" s="186"/>
      <c r="W397" s="186"/>
      <c r="X397" s="186"/>
      <c r="Y397" s="186"/>
      <c r="Z397" s="186"/>
      <c r="AA397" s="186"/>
    </row>
    <row r="398" spans="1:27" ht="18" customHeight="1" x14ac:dyDescent="0.25">
      <c r="A398" s="185"/>
      <c r="B398" s="186"/>
      <c r="C398" s="186"/>
      <c r="D398" s="186"/>
      <c r="E398" s="186"/>
      <c r="F398" s="186"/>
      <c r="G398" s="186"/>
      <c r="H398" s="186"/>
      <c r="I398" s="186"/>
      <c r="J398" s="186"/>
      <c r="K398" s="186"/>
      <c r="L398" s="186"/>
      <c r="O398" s="184"/>
      <c r="P398" s="185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  <c r="AA398" s="186"/>
    </row>
    <row r="399" spans="1:27" ht="18" customHeight="1" x14ac:dyDescent="0.25">
      <c r="A399" s="185"/>
      <c r="B399" s="186"/>
      <c r="C399" s="186"/>
      <c r="D399" s="186"/>
      <c r="E399" s="186"/>
      <c r="F399" s="186"/>
      <c r="G399" s="186"/>
      <c r="H399" s="186"/>
      <c r="I399" s="186"/>
      <c r="J399" s="186"/>
      <c r="K399" s="186"/>
      <c r="L399" s="186"/>
      <c r="O399" s="184"/>
      <c r="P399" s="185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  <c r="AA399" s="186"/>
    </row>
    <row r="400" spans="1:27" ht="18" customHeight="1" x14ac:dyDescent="0.25">
      <c r="A400" s="185"/>
      <c r="B400" s="186"/>
      <c r="C400" s="186"/>
      <c r="D400" s="186"/>
      <c r="E400" s="186"/>
      <c r="F400" s="186"/>
      <c r="G400" s="186"/>
      <c r="H400" s="186"/>
      <c r="I400" s="186"/>
      <c r="J400" s="186"/>
      <c r="K400" s="186"/>
      <c r="L400" s="186"/>
      <c r="O400" s="184"/>
      <c r="P400" s="185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  <c r="AA400" s="186"/>
    </row>
    <row r="401" spans="1:28" ht="18" customHeight="1" x14ac:dyDescent="0.25">
      <c r="A401" s="185"/>
      <c r="B401" s="186"/>
      <c r="C401" s="186"/>
      <c r="D401" s="186"/>
      <c r="E401" s="186"/>
      <c r="F401" s="186"/>
      <c r="G401" s="186"/>
      <c r="H401" s="186"/>
      <c r="I401" s="186"/>
      <c r="J401" s="186"/>
      <c r="K401" s="186"/>
      <c r="L401" s="186"/>
      <c r="O401" s="184"/>
      <c r="P401" s="185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  <c r="AA401" s="186"/>
    </row>
    <row r="402" spans="1:28" ht="18" customHeight="1" x14ac:dyDescent="0.25">
      <c r="A402" s="185"/>
      <c r="B402" s="186"/>
      <c r="C402" s="186"/>
      <c r="D402" s="186"/>
      <c r="E402" s="186"/>
      <c r="F402" s="186"/>
      <c r="G402" s="186"/>
      <c r="H402" s="186"/>
      <c r="I402" s="186"/>
      <c r="J402" s="186"/>
      <c r="K402" s="186"/>
      <c r="L402" s="186"/>
      <c r="O402" s="189"/>
      <c r="P402" s="185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  <c r="AA402" s="186"/>
    </row>
    <row r="403" spans="1:28" ht="18" customHeight="1" x14ac:dyDescent="0.25">
      <c r="A403" s="185"/>
      <c r="B403" s="186"/>
      <c r="C403" s="186"/>
      <c r="D403" s="186"/>
      <c r="E403" s="186"/>
      <c r="F403" s="186"/>
      <c r="G403" s="186"/>
      <c r="H403" s="186"/>
      <c r="I403" s="186"/>
      <c r="J403" s="186"/>
      <c r="K403" s="186"/>
      <c r="L403" s="186"/>
      <c r="O403" s="189"/>
      <c r="P403" s="185"/>
      <c r="Q403" s="186"/>
      <c r="R403" s="186"/>
      <c r="S403" s="186"/>
      <c r="T403" s="186"/>
      <c r="U403" s="186"/>
      <c r="V403" s="186"/>
      <c r="W403" s="186"/>
      <c r="X403" s="186"/>
      <c r="Y403" s="186"/>
      <c r="Z403" s="186"/>
      <c r="AA403" s="186"/>
    </row>
    <row r="404" spans="1:28" ht="24" customHeight="1" thickBot="1" x14ac:dyDescent="0.25">
      <c r="A404" s="81"/>
      <c r="B404" s="267" t="str">
        <f>$B$14</f>
        <v xml:space="preserve">  3-Serien Liga</v>
      </c>
      <c r="C404" s="267"/>
      <c r="D404" s="267"/>
      <c r="E404" s="267"/>
      <c r="F404" s="267"/>
      <c r="G404" s="267"/>
      <c r="H404" s="267"/>
      <c r="I404" s="267"/>
      <c r="J404" s="268">
        <f>$J$14</f>
        <v>2023</v>
      </c>
      <c r="K404" s="268"/>
      <c r="L404" s="268"/>
      <c r="M404" s="180" t="str">
        <f>M374</f>
        <v>H</v>
      </c>
      <c r="N404" s="180"/>
      <c r="O404" s="69">
        <f>O374+2</f>
        <v>4</v>
      </c>
      <c r="P404" s="81"/>
      <c r="Q404" s="267" t="str">
        <f>$B$14</f>
        <v xml:space="preserve">  3-Serien Liga</v>
      </c>
      <c r="R404" s="267"/>
      <c r="S404" s="267"/>
      <c r="T404" s="267"/>
      <c r="U404" s="267"/>
      <c r="V404" s="267"/>
      <c r="W404" s="267"/>
      <c r="X404" s="267"/>
      <c r="Y404" s="268">
        <f>$J$14</f>
        <v>2023</v>
      </c>
      <c r="Z404" s="268"/>
      <c r="AA404" s="268"/>
    </row>
    <row r="405" spans="1:28" ht="18" customHeight="1" thickBot="1" x14ac:dyDescent="0.3">
      <c r="A405" s="82" t="s">
        <v>90</v>
      </c>
      <c r="B405" s="188"/>
      <c r="C405" s="188"/>
      <c r="D405" s="84" t="str">
        <f>M404&amp;O404</f>
        <v>H4</v>
      </c>
      <c r="E405" s="84" t="s">
        <v>91</v>
      </c>
      <c r="F405" s="188"/>
      <c r="G405" s="254"/>
      <c r="H405" s="274"/>
      <c r="I405" s="274"/>
      <c r="J405" s="274"/>
      <c r="K405" s="274"/>
      <c r="L405" s="276"/>
      <c r="M405" s="166"/>
      <c r="N405" s="166"/>
      <c r="O405" s="189"/>
      <c r="P405" s="82" t="s">
        <v>90</v>
      </c>
      <c r="Q405" s="188"/>
      <c r="R405" s="188"/>
      <c r="S405" s="84" t="str">
        <f>M404&amp;O404-1</f>
        <v>H3</v>
      </c>
      <c r="T405" s="84" t="s">
        <v>91</v>
      </c>
      <c r="U405" s="188"/>
      <c r="V405" s="254"/>
      <c r="W405" s="254"/>
      <c r="X405" s="254"/>
      <c r="Y405" s="254"/>
      <c r="Z405" s="254"/>
      <c r="AA405" s="257"/>
    </row>
    <row r="406" spans="1:28" ht="18" customHeight="1" thickBot="1" x14ac:dyDescent="0.25">
      <c r="A406" s="190" t="s">
        <v>92</v>
      </c>
      <c r="B406" s="191" t="s">
        <v>93</v>
      </c>
      <c r="C406" s="191" t="s">
        <v>23</v>
      </c>
      <c r="D406" s="191" t="s">
        <v>94</v>
      </c>
      <c r="E406" s="191" t="s">
        <v>95</v>
      </c>
      <c r="F406" s="191" t="s">
        <v>96</v>
      </c>
      <c r="G406" s="192" t="s">
        <v>97</v>
      </c>
      <c r="H406" s="263" t="s">
        <v>98</v>
      </c>
      <c r="I406" s="264"/>
      <c r="J406" s="264"/>
      <c r="K406" s="264"/>
      <c r="L406" s="265"/>
      <c r="M406" s="166"/>
      <c r="N406" s="166"/>
      <c r="O406" s="189"/>
      <c r="P406" s="190" t="s">
        <v>92</v>
      </c>
      <c r="Q406" s="191" t="s">
        <v>93</v>
      </c>
      <c r="R406" s="191" t="s">
        <v>23</v>
      </c>
      <c r="S406" s="191" t="s">
        <v>94</v>
      </c>
      <c r="T406" s="191" t="s">
        <v>95</v>
      </c>
      <c r="U406" s="191" t="s">
        <v>96</v>
      </c>
      <c r="V406" s="192" t="s">
        <v>97</v>
      </c>
      <c r="W406" s="263" t="s">
        <v>98</v>
      </c>
      <c r="X406" s="264"/>
      <c r="Y406" s="264"/>
      <c r="Z406" s="264"/>
      <c r="AA406" s="265"/>
    </row>
    <row r="407" spans="1:28" ht="21.75" customHeight="1" thickBot="1" x14ac:dyDescent="0.25">
      <c r="A407" s="266" t="s">
        <v>144</v>
      </c>
      <c r="B407" s="274"/>
      <c r="C407" s="275"/>
      <c r="D407" s="193" t="s">
        <v>100</v>
      </c>
      <c r="E407" s="193"/>
      <c r="F407" s="194"/>
      <c r="G407" s="195" t="s">
        <v>100</v>
      </c>
      <c r="H407" s="190"/>
      <c r="I407" s="193"/>
      <c r="J407" s="193"/>
      <c r="K407" s="193"/>
      <c r="L407" s="195"/>
      <c r="M407" s="162" t="s">
        <v>138</v>
      </c>
      <c r="N407" s="162"/>
      <c r="O407" s="94"/>
      <c r="P407" s="266" t="s">
        <v>144</v>
      </c>
      <c r="Q407" s="274"/>
      <c r="R407" s="275"/>
      <c r="S407" s="193" t="s">
        <v>100</v>
      </c>
      <c r="T407" s="193"/>
      <c r="U407" s="194"/>
      <c r="V407" s="195" t="s">
        <v>100</v>
      </c>
      <c r="W407" s="190"/>
      <c r="X407" s="193"/>
      <c r="Y407" s="193"/>
      <c r="Z407" s="193"/>
      <c r="AA407" s="195"/>
      <c r="AB407" s="162" t="s">
        <v>138</v>
      </c>
    </row>
    <row r="408" spans="1:28" ht="21.75" customHeight="1" x14ac:dyDescent="0.2">
      <c r="A408" s="196" t="s">
        <v>112</v>
      </c>
      <c r="B408" s="71">
        <f>VLOOKUP($D405,'Tischplan_16er_1.-5.'!$4:$100,34)</f>
        <v>6</v>
      </c>
      <c r="C408" s="71">
        <f>VLOOKUP($D405,'Tischplan_16er_1.-5.'!$4:$100,35)</f>
        <v>4</v>
      </c>
      <c r="D408" s="197"/>
      <c r="E408" s="197"/>
      <c r="F408" s="198"/>
      <c r="G408" s="199"/>
      <c r="H408" s="200"/>
      <c r="I408" s="197"/>
      <c r="J408" s="197"/>
      <c r="K408" s="197"/>
      <c r="L408" s="199"/>
      <c r="M408" s="157"/>
      <c r="N408" s="162"/>
      <c r="O408" s="94"/>
      <c r="P408" s="196" t="s">
        <v>112</v>
      </c>
      <c r="Q408" s="71">
        <f>VLOOKUP($S405,'Tischplan_16er_1.-5.'!$4:$100,34)</f>
        <v>5</v>
      </c>
      <c r="R408" s="71">
        <f>VLOOKUP($S405,'Tischplan_16er_1.-5.'!$4:$100,35)</f>
        <v>4</v>
      </c>
      <c r="S408" s="197"/>
      <c r="T408" s="197"/>
      <c r="U408" s="198"/>
      <c r="V408" s="199"/>
      <c r="W408" s="200"/>
      <c r="X408" s="197"/>
      <c r="Y408" s="197"/>
      <c r="Z408" s="197"/>
      <c r="AA408" s="199"/>
      <c r="AB408" s="157"/>
    </row>
    <row r="409" spans="1:28" ht="21.75" customHeight="1" x14ac:dyDescent="0.2">
      <c r="A409" s="201" t="s">
        <v>113</v>
      </c>
      <c r="B409" s="168">
        <f>VLOOKUP($D405,'Tischplan_16er_1.-5.'!$4:$100,36)</f>
        <v>5</v>
      </c>
      <c r="C409" s="168">
        <f>VLOOKUP($D405,'Tischplan_16er_1.-5.'!$4:$100,37)</f>
        <v>3</v>
      </c>
      <c r="D409" s="202"/>
      <c r="E409" s="202"/>
      <c r="F409" s="203"/>
      <c r="G409" s="204"/>
      <c r="H409" s="205"/>
      <c r="I409" s="202"/>
      <c r="J409" s="202"/>
      <c r="K409" s="202"/>
      <c r="L409" s="204"/>
      <c r="M409" s="157"/>
      <c r="N409" s="162"/>
      <c r="O409" s="94"/>
      <c r="P409" s="201" t="s">
        <v>113</v>
      </c>
      <c r="Q409" s="168">
        <f>VLOOKUP($S405,'Tischplan_16er_1.-5.'!$4:$100,36)</f>
        <v>6</v>
      </c>
      <c r="R409" s="168">
        <f>VLOOKUP($S405,'Tischplan_16er_1.-5.'!$4:$100,37)</f>
        <v>3</v>
      </c>
      <c r="S409" s="202"/>
      <c r="T409" s="202"/>
      <c r="U409" s="203"/>
      <c r="V409" s="204"/>
      <c r="W409" s="205"/>
      <c r="X409" s="202"/>
      <c r="Y409" s="202"/>
      <c r="Z409" s="202"/>
      <c r="AA409" s="204"/>
      <c r="AB409" s="157"/>
    </row>
    <row r="410" spans="1:28" ht="21.75" customHeight="1" thickBot="1" x14ac:dyDescent="0.25">
      <c r="A410" s="206" t="s">
        <v>145</v>
      </c>
      <c r="B410" s="73">
        <f>VLOOKUP($D405,'Tischplan_16er_1.-5.'!$4:$100,38)</f>
        <v>7</v>
      </c>
      <c r="C410" s="73">
        <f>VLOOKUP($D405,'Tischplan_16er_1.-5.'!$4:$100,39)</f>
        <v>2</v>
      </c>
      <c r="D410" s="207"/>
      <c r="E410" s="207"/>
      <c r="F410" s="208"/>
      <c r="G410" s="209"/>
      <c r="H410" s="210"/>
      <c r="I410" s="207"/>
      <c r="J410" s="207"/>
      <c r="K410" s="207"/>
      <c r="L410" s="209"/>
      <c r="M410" s="157"/>
      <c r="N410" s="162"/>
      <c r="O410" s="94"/>
      <c r="P410" s="206" t="s">
        <v>145</v>
      </c>
      <c r="Q410" s="73">
        <f>VLOOKUP($S405,'Tischplan_16er_1.-5.'!$4:$100,38)</f>
        <v>8</v>
      </c>
      <c r="R410" s="73">
        <f>VLOOKUP($S405,'Tischplan_16er_1.-5.'!$4:$100,39)</f>
        <v>2</v>
      </c>
      <c r="S410" s="207"/>
      <c r="T410" s="207"/>
      <c r="U410" s="208"/>
      <c r="V410" s="209"/>
      <c r="W410" s="210"/>
      <c r="X410" s="207"/>
      <c r="Y410" s="207"/>
      <c r="Z410" s="207"/>
      <c r="AA410" s="209"/>
      <c r="AB410" s="157"/>
    </row>
    <row r="411" spans="1:28" ht="21.75" customHeight="1" thickBot="1" x14ac:dyDescent="0.25">
      <c r="A411" s="266" t="s">
        <v>146</v>
      </c>
      <c r="B411" s="274"/>
      <c r="C411" s="275"/>
      <c r="D411" s="193"/>
      <c r="E411" s="193"/>
      <c r="F411" s="194"/>
      <c r="G411" s="195"/>
      <c r="H411" s="190"/>
      <c r="I411" s="193"/>
      <c r="J411" s="193"/>
      <c r="K411" s="193"/>
      <c r="L411" s="195"/>
      <c r="O411" s="189"/>
      <c r="P411" s="266" t="s">
        <v>146</v>
      </c>
      <c r="Q411" s="274"/>
      <c r="R411" s="275"/>
      <c r="S411" s="193"/>
      <c r="T411" s="193"/>
      <c r="U411" s="194"/>
      <c r="V411" s="195"/>
      <c r="W411" s="190"/>
      <c r="X411" s="193"/>
      <c r="Y411" s="193"/>
      <c r="Z411" s="193"/>
      <c r="AA411" s="195"/>
    </row>
    <row r="412" spans="1:28" ht="21.75" customHeight="1" thickBot="1" x14ac:dyDescent="0.25">
      <c r="A412" s="266" t="s">
        <v>147</v>
      </c>
      <c r="B412" s="274"/>
      <c r="C412" s="275"/>
      <c r="D412" s="193" t="s">
        <v>100</v>
      </c>
      <c r="E412" s="193"/>
      <c r="F412" s="194"/>
      <c r="G412" s="195" t="s">
        <v>100</v>
      </c>
      <c r="H412" s="190"/>
      <c r="I412" s="193"/>
      <c r="J412" s="193"/>
      <c r="K412" s="193"/>
      <c r="L412" s="195"/>
      <c r="O412" s="189"/>
      <c r="P412" s="266" t="s">
        <v>147</v>
      </c>
      <c r="Q412" s="274"/>
      <c r="R412" s="275"/>
      <c r="S412" s="193" t="s">
        <v>100</v>
      </c>
      <c r="T412" s="193"/>
      <c r="U412" s="194"/>
      <c r="V412" s="195" t="s">
        <v>100</v>
      </c>
      <c r="W412" s="190"/>
      <c r="X412" s="193"/>
      <c r="Y412" s="193"/>
      <c r="Z412" s="193"/>
      <c r="AA412" s="195"/>
    </row>
    <row r="413" spans="1:28" ht="9" customHeight="1" thickBot="1" x14ac:dyDescent="0.25">
      <c r="A413" s="164"/>
      <c r="B413" s="211"/>
      <c r="C413" s="211"/>
      <c r="D413" s="188"/>
      <c r="E413" s="188"/>
      <c r="F413" s="188"/>
      <c r="G413" s="188"/>
      <c r="H413" s="188"/>
      <c r="I413" s="188"/>
      <c r="J413" s="188"/>
      <c r="K413" s="188"/>
      <c r="L413" s="188"/>
      <c r="P413" s="164"/>
      <c r="Q413" s="174"/>
      <c r="R413" s="174"/>
      <c r="S413" s="212"/>
      <c r="T413" s="212"/>
      <c r="U413" s="212"/>
      <c r="V413" s="212"/>
      <c r="W413" s="212"/>
      <c r="X413" s="212"/>
      <c r="Y413" s="212"/>
      <c r="Z413" s="212"/>
      <c r="AA413" s="212"/>
    </row>
    <row r="414" spans="1:28" ht="18" customHeight="1" thickBot="1" x14ac:dyDescent="0.3">
      <c r="A414" s="82" t="s">
        <v>148</v>
      </c>
      <c r="B414" s="188"/>
      <c r="C414" s="188"/>
      <c r="D414" s="84"/>
      <c r="E414" s="84"/>
      <c r="F414" s="188"/>
      <c r="G414" s="84"/>
      <c r="H414" s="188"/>
      <c r="I414" s="188"/>
      <c r="J414" s="188"/>
      <c r="K414" s="188"/>
      <c r="L414" s="213"/>
      <c r="O414" s="189"/>
      <c r="P414" s="82" t="s">
        <v>148</v>
      </c>
      <c r="Q414" s="188"/>
      <c r="R414" s="188"/>
      <c r="S414" s="84"/>
      <c r="T414" s="84"/>
      <c r="U414" s="188"/>
      <c r="V414" s="84"/>
      <c r="W414" s="188"/>
      <c r="X414" s="188"/>
      <c r="Y414" s="188"/>
      <c r="Z414" s="188"/>
      <c r="AA414" s="213"/>
    </row>
    <row r="415" spans="1:28" ht="21.75" customHeight="1" x14ac:dyDescent="0.2">
      <c r="A415" s="196" t="str">
        <f>$S375</f>
        <v>H1</v>
      </c>
      <c r="B415" s="71"/>
      <c r="C415" s="71"/>
      <c r="D415" s="197"/>
      <c r="E415" s="197"/>
      <c r="F415" s="197"/>
      <c r="G415" s="199"/>
      <c r="H415" s="200"/>
      <c r="I415" s="197"/>
      <c r="J415" s="197"/>
      <c r="K415" s="197"/>
      <c r="L415" s="199"/>
      <c r="O415" s="189"/>
      <c r="P415" s="196" t="str">
        <f>$S375</f>
        <v>H1</v>
      </c>
      <c r="Q415" s="71"/>
      <c r="R415" s="71"/>
      <c r="S415" s="197"/>
      <c r="T415" s="197"/>
      <c r="U415" s="197"/>
      <c r="V415" s="199"/>
      <c r="W415" s="200"/>
      <c r="X415" s="197"/>
      <c r="Y415" s="197"/>
      <c r="Z415" s="197"/>
      <c r="AA415" s="199"/>
    </row>
    <row r="416" spans="1:28" ht="21.75" customHeight="1" x14ac:dyDescent="0.2">
      <c r="A416" s="201" t="str">
        <f>$D375</f>
        <v>H2</v>
      </c>
      <c r="B416" s="168"/>
      <c r="C416" s="168"/>
      <c r="D416" s="202"/>
      <c r="E416" s="202"/>
      <c r="F416" s="202"/>
      <c r="G416" s="204"/>
      <c r="H416" s="205"/>
      <c r="I416" s="202"/>
      <c r="J416" s="202"/>
      <c r="K416" s="202"/>
      <c r="L416" s="204"/>
      <c r="O416" s="189"/>
      <c r="P416" s="201" t="str">
        <f>$D375</f>
        <v>H2</v>
      </c>
      <c r="Q416" s="168"/>
      <c r="R416" s="168"/>
      <c r="S416" s="202"/>
      <c r="T416" s="202"/>
      <c r="U416" s="202"/>
      <c r="V416" s="204"/>
      <c r="W416" s="205"/>
      <c r="X416" s="202"/>
      <c r="Y416" s="202"/>
      <c r="Z416" s="202"/>
      <c r="AA416" s="204"/>
    </row>
    <row r="417" spans="1:27" ht="21.75" customHeight="1" x14ac:dyDescent="0.2">
      <c r="A417" s="201" t="str">
        <f>$S405</f>
        <v>H3</v>
      </c>
      <c r="B417" s="168"/>
      <c r="C417" s="168"/>
      <c r="D417" s="202"/>
      <c r="E417" s="202"/>
      <c r="F417" s="202"/>
      <c r="G417" s="204"/>
      <c r="H417" s="205"/>
      <c r="I417" s="202"/>
      <c r="J417" s="202"/>
      <c r="K417" s="202"/>
      <c r="L417" s="204"/>
      <c r="O417" s="189"/>
      <c r="P417" s="201" t="str">
        <f>$S405</f>
        <v>H3</v>
      </c>
      <c r="Q417" s="168"/>
      <c r="R417" s="168"/>
      <c r="S417" s="202"/>
      <c r="T417" s="202"/>
      <c r="U417" s="202"/>
      <c r="V417" s="204"/>
      <c r="W417" s="205"/>
      <c r="X417" s="202"/>
      <c r="Y417" s="202"/>
      <c r="Z417" s="202"/>
      <c r="AA417" s="204"/>
    </row>
    <row r="418" spans="1:27" ht="21.75" customHeight="1" thickBot="1" x14ac:dyDescent="0.25">
      <c r="A418" s="214" t="str">
        <f>$D405</f>
        <v>H4</v>
      </c>
      <c r="B418" s="73"/>
      <c r="C418" s="73"/>
      <c r="D418" s="207"/>
      <c r="E418" s="207"/>
      <c r="F418" s="207"/>
      <c r="G418" s="209"/>
      <c r="H418" s="210"/>
      <c r="I418" s="207"/>
      <c r="J418" s="207"/>
      <c r="K418" s="207"/>
      <c r="L418" s="209"/>
      <c r="O418" s="189"/>
      <c r="P418" s="214" t="str">
        <f>$D405</f>
        <v>H4</v>
      </c>
      <c r="Q418" s="73"/>
      <c r="R418" s="73"/>
      <c r="S418" s="207"/>
      <c r="T418" s="207"/>
      <c r="U418" s="207"/>
      <c r="V418" s="209"/>
      <c r="W418" s="210"/>
      <c r="X418" s="207"/>
      <c r="Y418" s="207"/>
      <c r="Z418" s="207"/>
      <c r="AA418" s="209"/>
    </row>
    <row r="419" spans="1:27" ht="21.75" customHeight="1" thickBot="1" x14ac:dyDescent="0.3">
      <c r="A419" s="105" t="s">
        <v>114</v>
      </c>
      <c r="B419" s="193"/>
      <c r="C419" s="193"/>
      <c r="D419" s="193"/>
      <c r="E419" s="193"/>
      <c r="F419" s="193"/>
      <c r="G419" s="195"/>
      <c r="H419" s="190"/>
      <c r="I419" s="193"/>
      <c r="J419" s="193"/>
      <c r="K419" s="193"/>
      <c r="L419" s="195"/>
      <c r="M419" s="183"/>
      <c r="N419" s="183"/>
      <c r="O419" s="184"/>
      <c r="P419" s="105" t="s">
        <v>114</v>
      </c>
      <c r="Q419" s="193"/>
      <c r="R419" s="193"/>
      <c r="S419" s="193"/>
      <c r="T419" s="193"/>
      <c r="U419" s="193"/>
      <c r="V419" s="195"/>
      <c r="W419" s="190"/>
      <c r="X419" s="193"/>
      <c r="Y419" s="193"/>
      <c r="Z419" s="193"/>
      <c r="AA419" s="195"/>
    </row>
    <row r="420" spans="1:27" ht="3" customHeight="1" x14ac:dyDescent="0.2"/>
    <row r="421" spans="1:27" ht="21" customHeight="1" x14ac:dyDescent="0.2">
      <c r="A421" s="181" t="str">
        <f>"Die "&amp;$B434&amp;" wird freundlich unterstützt von:"</f>
        <v>Die   3-Serien Liga wird freundlich unterstützt von:</v>
      </c>
      <c r="M421" s="183"/>
      <c r="N421" s="183"/>
      <c r="O421" s="184"/>
      <c r="P421" s="181" t="str">
        <f>"Die "&amp;$B434&amp;" wird freundlich unterstützt von:"</f>
        <v>Die   3-Serien Liga wird freundlich unterstützt von:</v>
      </c>
    </row>
    <row r="422" spans="1:27" ht="18" customHeight="1" x14ac:dyDescent="0.25">
      <c r="A422" s="185"/>
      <c r="B422" s="186"/>
      <c r="C422" s="186"/>
      <c r="D422" s="186"/>
      <c r="E422" s="186"/>
      <c r="F422" s="186"/>
      <c r="G422" s="186"/>
      <c r="H422" s="186"/>
      <c r="I422" s="186"/>
      <c r="J422" s="186"/>
      <c r="K422" s="186"/>
      <c r="L422" s="186"/>
      <c r="O422" s="184"/>
      <c r="P422" s="185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</row>
    <row r="423" spans="1:27" ht="18" customHeight="1" x14ac:dyDescent="0.3">
      <c r="A423" s="187">
        <f>$A$3</f>
        <v>0</v>
      </c>
      <c r="B423" s="186"/>
      <c r="C423" s="186"/>
      <c r="D423" s="186"/>
      <c r="E423" s="186"/>
      <c r="F423" s="186"/>
      <c r="G423" s="186"/>
      <c r="H423" s="186"/>
      <c r="I423" s="186"/>
      <c r="J423" s="186"/>
      <c r="K423" s="186"/>
      <c r="L423" s="186"/>
      <c r="O423" s="184"/>
      <c r="P423" s="187">
        <f>$A$3</f>
        <v>0</v>
      </c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  <c r="AA423" s="186"/>
    </row>
    <row r="424" spans="1:27" ht="18" customHeight="1" x14ac:dyDescent="0.25">
      <c r="A424" s="185"/>
      <c r="B424" s="186"/>
      <c r="C424" s="186"/>
      <c r="D424" s="186"/>
      <c r="E424" s="186"/>
      <c r="F424" s="186"/>
      <c r="G424" s="186"/>
      <c r="H424" s="186"/>
      <c r="I424" s="186"/>
      <c r="J424" s="186"/>
      <c r="K424" s="186"/>
      <c r="L424" s="186"/>
      <c r="O424" s="184"/>
      <c r="P424" s="185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  <c r="AA424" s="186"/>
    </row>
    <row r="425" spans="1:27" ht="18" customHeight="1" x14ac:dyDescent="0.25">
      <c r="A425" s="185"/>
      <c r="B425" s="186"/>
      <c r="C425" s="186"/>
      <c r="D425" s="186"/>
      <c r="E425" s="186"/>
      <c r="F425" s="186"/>
      <c r="G425" s="186"/>
      <c r="H425" s="186"/>
      <c r="I425" s="186"/>
      <c r="J425" s="186"/>
      <c r="K425" s="186"/>
      <c r="L425" s="186"/>
      <c r="O425" s="184"/>
      <c r="P425" s="185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  <c r="AA425" s="186"/>
    </row>
    <row r="426" spans="1:27" ht="18" customHeight="1" x14ac:dyDescent="0.25">
      <c r="A426" s="185"/>
      <c r="B426" s="186"/>
      <c r="C426" s="186"/>
      <c r="D426" s="186"/>
      <c r="E426" s="186"/>
      <c r="F426" s="186"/>
      <c r="G426" s="186"/>
      <c r="H426" s="186"/>
      <c r="I426" s="186"/>
      <c r="J426" s="186"/>
      <c r="K426" s="186"/>
      <c r="L426" s="186"/>
      <c r="O426" s="184"/>
      <c r="P426" s="185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  <c r="AA426" s="186"/>
    </row>
    <row r="427" spans="1:27" ht="18" customHeight="1" x14ac:dyDescent="0.25">
      <c r="A427" s="185"/>
      <c r="B427" s="186"/>
      <c r="C427" s="186"/>
      <c r="D427" s="186"/>
      <c r="E427" s="186"/>
      <c r="F427" s="186"/>
      <c r="G427" s="186"/>
      <c r="H427" s="186"/>
      <c r="I427" s="186"/>
      <c r="J427" s="186"/>
      <c r="K427" s="186"/>
      <c r="L427" s="186"/>
      <c r="O427" s="184"/>
      <c r="P427" s="185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  <c r="AA427" s="186"/>
    </row>
    <row r="428" spans="1:27" ht="18" customHeight="1" x14ac:dyDescent="0.25">
      <c r="A428" s="185"/>
      <c r="B428" s="186"/>
      <c r="C428" s="186"/>
      <c r="D428" s="186"/>
      <c r="E428" s="186"/>
      <c r="F428" s="186"/>
      <c r="G428" s="186"/>
      <c r="H428" s="186"/>
      <c r="I428" s="186"/>
      <c r="J428" s="186"/>
      <c r="K428" s="186"/>
      <c r="L428" s="186"/>
      <c r="O428" s="184"/>
      <c r="P428" s="185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  <c r="AA428" s="186"/>
    </row>
    <row r="429" spans="1:27" ht="18" customHeight="1" x14ac:dyDescent="0.25">
      <c r="A429" s="185"/>
      <c r="B429" s="186"/>
      <c r="C429" s="186"/>
      <c r="D429" s="186"/>
      <c r="E429" s="186"/>
      <c r="F429" s="186"/>
      <c r="G429" s="186"/>
      <c r="H429" s="186"/>
      <c r="I429" s="186"/>
      <c r="J429" s="186"/>
      <c r="K429" s="186"/>
      <c r="L429" s="186"/>
      <c r="O429" s="184"/>
      <c r="P429" s="185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  <c r="AA429" s="186"/>
    </row>
    <row r="430" spans="1:27" ht="18" customHeight="1" x14ac:dyDescent="0.25">
      <c r="A430" s="185"/>
      <c r="B430" s="186"/>
      <c r="C430" s="186"/>
      <c r="D430" s="186"/>
      <c r="E430" s="186"/>
      <c r="F430" s="186"/>
      <c r="G430" s="186"/>
      <c r="H430" s="186"/>
      <c r="I430" s="186"/>
      <c r="J430" s="186"/>
      <c r="K430" s="186"/>
      <c r="L430" s="186"/>
      <c r="O430" s="184"/>
      <c r="P430" s="185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  <c r="AA430" s="186"/>
    </row>
    <row r="431" spans="1:27" ht="18" customHeight="1" x14ac:dyDescent="0.25">
      <c r="A431" s="185"/>
      <c r="B431" s="186"/>
      <c r="C431" s="186"/>
      <c r="D431" s="186"/>
      <c r="E431" s="186"/>
      <c r="F431" s="186"/>
      <c r="G431" s="186"/>
      <c r="H431" s="186"/>
      <c r="I431" s="186"/>
      <c r="J431" s="186"/>
      <c r="K431" s="186"/>
      <c r="L431" s="186"/>
      <c r="O431" s="184"/>
      <c r="P431" s="185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  <c r="AA431" s="186"/>
    </row>
    <row r="432" spans="1:27" ht="18" customHeight="1" x14ac:dyDescent="0.25">
      <c r="A432" s="185"/>
      <c r="B432" s="186"/>
      <c r="C432" s="186"/>
      <c r="D432" s="186"/>
      <c r="E432" s="186"/>
      <c r="F432" s="186"/>
      <c r="G432" s="186"/>
      <c r="H432" s="186"/>
      <c r="I432" s="186"/>
      <c r="J432" s="186"/>
      <c r="K432" s="186"/>
      <c r="L432" s="186"/>
      <c r="O432" s="184"/>
      <c r="P432" s="185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  <c r="AA432" s="186"/>
    </row>
    <row r="433" spans="1:28" ht="18" customHeight="1" x14ac:dyDescent="0.25">
      <c r="A433" s="185"/>
      <c r="B433" s="186"/>
      <c r="C433" s="186"/>
      <c r="D433" s="186"/>
      <c r="E433" s="186"/>
      <c r="F433" s="186"/>
      <c r="G433" s="186"/>
      <c r="H433" s="186"/>
      <c r="I433" s="186"/>
      <c r="J433" s="186"/>
      <c r="K433" s="186"/>
      <c r="L433" s="186"/>
      <c r="O433" s="184"/>
      <c r="P433" s="185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  <c r="AA433" s="186"/>
    </row>
    <row r="434" spans="1:28" ht="24" customHeight="1" thickBot="1" x14ac:dyDescent="0.25">
      <c r="A434" s="81"/>
      <c r="B434" s="267" t="str">
        <f>VORNE_15S!$B$1</f>
        <v xml:space="preserve">  3-Serien Liga</v>
      </c>
      <c r="C434" s="267"/>
      <c r="D434" s="267"/>
      <c r="E434" s="267"/>
      <c r="F434" s="267"/>
      <c r="G434" s="267"/>
      <c r="H434" s="267"/>
      <c r="I434" s="267"/>
      <c r="J434" s="268">
        <f>VORNE_15S!J421</f>
        <v>2023</v>
      </c>
      <c r="K434" s="268"/>
      <c r="L434" s="268"/>
      <c r="M434" s="180" t="str">
        <f>VORNE_15S!M421</f>
        <v>J</v>
      </c>
      <c r="N434" s="180"/>
      <c r="O434" s="69">
        <f>VORNE_15S!O421</f>
        <v>2</v>
      </c>
      <c r="P434" s="81"/>
      <c r="Q434" s="267" t="str">
        <f>$B$14</f>
        <v xml:space="preserve">  3-Serien Liga</v>
      </c>
      <c r="R434" s="267"/>
      <c r="S434" s="267"/>
      <c r="T434" s="267"/>
      <c r="U434" s="267"/>
      <c r="V434" s="267"/>
      <c r="W434" s="267"/>
      <c r="X434" s="267"/>
      <c r="Y434" s="268">
        <f>$J$14</f>
        <v>2023</v>
      </c>
      <c r="Z434" s="268"/>
      <c r="AA434" s="268"/>
    </row>
    <row r="435" spans="1:28" ht="18" customHeight="1" thickBot="1" x14ac:dyDescent="0.3">
      <c r="A435" s="82" t="s">
        <v>90</v>
      </c>
      <c r="B435" s="188"/>
      <c r="C435" s="188"/>
      <c r="D435" s="84" t="str">
        <f>M434&amp;O434</f>
        <v>J2</v>
      </c>
      <c r="E435" s="84" t="s">
        <v>91</v>
      </c>
      <c r="F435" s="188"/>
      <c r="G435" s="254"/>
      <c r="H435" s="254"/>
      <c r="I435" s="254"/>
      <c r="J435" s="254"/>
      <c r="K435" s="254"/>
      <c r="L435" s="257"/>
      <c r="M435" s="166"/>
      <c r="N435" s="166"/>
      <c r="O435" s="189"/>
      <c r="P435" s="82" t="s">
        <v>90</v>
      </c>
      <c r="Q435" s="188"/>
      <c r="R435" s="188"/>
      <c r="S435" s="84" t="str">
        <f>M434&amp;O434-1</f>
        <v>J1</v>
      </c>
      <c r="T435" s="84" t="s">
        <v>91</v>
      </c>
      <c r="U435" s="188"/>
      <c r="V435" s="254"/>
      <c r="W435" s="254"/>
      <c r="X435" s="254"/>
      <c r="Y435" s="254"/>
      <c r="Z435" s="254"/>
      <c r="AA435" s="257"/>
    </row>
    <row r="436" spans="1:28" ht="18" customHeight="1" thickBot="1" x14ac:dyDescent="0.25">
      <c r="A436" s="190" t="s">
        <v>92</v>
      </c>
      <c r="B436" s="191" t="s">
        <v>93</v>
      </c>
      <c r="C436" s="191" t="s">
        <v>23</v>
      </c>
      <c r="D436" s="191" t="s">
        <v>94</v>
      </c>
      <c r="E436" s="191" t="s">
        <v>95</v>
      </c>
      <c r="F436" s="191" t="s">
        <v>96</v>
      </c>
      <c r="G436" s="192" t="s">
        <v>97</v>
      </c>
      <c r="H436" s="263" t="s">
        <v>98</v>
      </c>
      <c r="I436" s="264"/>
      <c r="J436" s="264"/>
      <c r="K436" s="264"/>
      <c r="L436" s="265"/>
      <c r="M436" s="166"/>
      <c r="N436" s="166"/>
      <c r="O436" s="189"/>
      <c r="P436" s="190" t="s">
        <v>92</v>
      </c>
      <c r="Q436" s="191" t="s">
        <v>93</v>
      </c>
      <c r="R436" s="191" t="s">
        <v>23</v>
      </c>
      <c r="S436" s="191" t="s">
        <v>94</v>
      </c>
      <c r="T436" s="191" t="s">
        <v>95</v>
      </c>
      <c r="U436" s="191" t="s">
        <v>96</v>
      </c>
      <c r="V436" s="192" t="s">
        <v>97</v>
      </c>
      <c r="W436" s="263" t="s">
        <v>98</v>
      </c>
      <c r="X436" s="264"/>
      <c r="Y436" s="264"/>
      <c r="Z436" s="264"/>
      <c r="AA436" s="265"/>
    </row>
    <row r="437" spans="1:28" ht="21.75" customHeight="1" thickBot="1" x14ac:dyDescent="0.25">
      <c r="A437" s="266" t="s">
        <v>144</v>
      </c>
      <c r="B437" s="274"/>
      <c r="C437" s="275"/>
      <c r="D437" s="193" t="s">
        <v>100</v>
      </c>
      <c r="E437" s="193"/>
      <c r="F437" s="194"/>
      <c r="G437" s="195" t="s">
        <v>100</v>
      </c>
      <c r="H437" s="190"/>
      <c r="I437" s="193"/>
      <c r="J437" s="193"/>
      <c r="K437" s="193"/>
      <c r="L437" s="195"/>
      <c r="M437" s="162" t="s">
        <v>138</v>
      </c>
      <c r="N437" s="162"/>
      <c r="O437" s="94"/>
      <c r="P437" s="266" t="s">
        <v>144</v>
      </c>
      <c r="Q437" s="274"/>
      <c r="R437" s="275"/>
      <c r="S437" s="193" t="s">
        <v>100</v>
      </c>
      <c r="T437" s="193"/>
      <c r="U437" s="194"/>
      <c r="V437" s="195" t="s">
        <v>100</v>
      </c>
      <c r="W437" s="190"/>
      <c r="X437" s="193"/>
      <c r="Y437" s="193"/>
      <c r="Z437" s="193"/>
      <c r="AA437" s="195"/>
      <c r="AB437" s="162" t="s">
        <v>138</v>
      </c>
    </row>
    <row r="438" spans="1:28" ht="21.75" customHeight="1" x14ac:dyDescent="0.2">
      <c r="A438" s="196" t="s">
        <v>112</v>
      </c>
      <c r="B438" s="71">
        <f>VLOOKUP($D435,'Tischplan_16er_1.-5.'!$4:$100,34)</f>
        <v>7</v>
      </c>
      <c r="C438" s="71">
        <f>VLOOKUP($D435,'Tischplan_16er_1.-5.'!$4:$100,35)</f>
        <v>2</v>
      </c>
      <c r="D438" s="197"/>
      <c r="E438" s="197"/>
      <c r="F438" s="198"/>
      <c r="G438" s="199"/>
      <c r="H438" s="200"/>
      <c r="I438" s="197"/>
      <c r="J438" s="197"/>
      <c r="K438" s="197"/>
      <c r="L438" s="199"/>
      <c r="M438" s="157"/>
      <c r="N438" s="162"/>
      <c r="O438" s="94"/>
      <c r="P438" s="196" t="s">
        <v>112</v>
      </c>
      <c r="Q438" s="71">
        <f>VLOOKUP($S435,'Tischplan_16er_1.-5.'!$4:$100,34)</f>
        <v>8</v>
      </c>
      <c r="R438" s="71">
        <f>VLOOKUP($S435,'Tischplan_16er_1.-5.'!$4:$100,35)</f>
        <v>2</v>
      </c>
      <c r="S438" s="197"/>
      <c r="T438" s="197"/>
      <c r="U438" s="198"/>
      <c r="V438" s="199"/>
      <c r="W438" s="200"/>
      <c r="X438" s="197"/>
      <c r="Y438" s="197"/>
      <c r="Z438" s="197"/>
      <c r="AA438" s="199"/>
      <c r="AB438" s="157"/>
    </row>
    <row r="439" spans="1:28" ht="21.75" customHeight="1" x14ac:dyDescent="0.2">
      <c r="A439" s="201" t="s">
        <v>113</v>
      </c>
      <c r="B439" s="168">
        <f>VLOOKUP($D435,'Tischplan_16er_1.-5.'!$4:$100,36)</f>
        <v>5</v>
      </c>
      <c r="C439" s="168">
        <f>VLOOKUP($D435,'Tischplan_16er_1.-5.'!$4:$100,37)</f>
        <v>1</v>
      </c>
      <c r="D439" s="202"/>
      <c r="E439" s="202"/>
      <c r="F439" s="203"/>
      <c r="G439" s="204"/>
      <c r="H439" s="205"/>
      <c r="I439" s="202"/>
      <c r="J439" s="202"/>
      <c r="K439" s="202"/>
      <c r="L439" s="204"/>
      <c r="M439" s="157"/>
      <c r="N439" s="162"/>
      <c r="O439" s="94"/>
      <c r="P439" s="201" t="s">
        <v>113</v>
      </c>
      <c r="Q439" s="168">
        <f>VLOOKUP($S435,'Tischplan_16er_1.-5.'!$4:$100,36)</f>
        <v>6</v>
      </c>
      <c r="R439" s="168">
        <f>VLOOKUP($S435,'Tischplan_16er_1.-5.'!$4:$100,37)</f>
        <v>1</v>
      </c>
      <c r="S439" s="202"/>
      <c r="T439" s="202"/>
      <c r="U439" s="203"/>
      <c r="V439" s="204"/>
      <c r="W439" s="205"/>
      <c r="X439" s="202"/>
      <c r="Y439" s="202"/>
      <c r="Z439" s="202"/>
      <c r="AA439" s="204"/>
      <c r="AB439" s="157"/>
    </row>
    <row r="440" spans="1:28" ht="21.75" customHeight="1" thickBot="1" x14ac:dyDescent="0.25">
      <c r="A440" s="206" t="s">
        <v>145</v>
      </c>
      <c r="B440" s="73">
        <f>VLOOKUP($D435,'Tischplan_16er_1.-5.'!$4:$100,38)</f>
        <v>8</v>
      </c>
      <c r="C440" s="73">
        <f>VLOOKUP($D435,'Tischplan_16er_1.-5.'!$4:$100,39)</f>
        <v>4</v>
      </c>
      <c r="D440" s="207"/>
      <c r="E440" s="207"/>
      <c r="F440" s="208"/>
      <c r="G440" s="209"/>
      <c r="H440" s="210"/>
      <c r="I440" s="207"/>
      <c r="J440" s="207"/>
      <c r="K440" s="207"/>
      <c r="L440" s="209"/>
      <c r="M440" s="157"/>
      <c r="N440" s="162"/>
      <c r="O440" s="94"/>
      <c r="P440" s="206" t="s">
        <v>145</v>
      </c>
      <c r="Q440" s="73">
        <f>VLOOKUP($S435,'Tischplan_16er_1.-5.'!$4:$100,38)</f>
        <v>7</v>
      </c>
      <c r="R440" s="73">
        <f>VLOOKUP($S435,'Tischplan_16er_1.-5.'!$4:$100,39)</f>
        <v>4</v>
      </c>
      <c r="S440" s="207"/>
      <c r="T440" s="207"/>
      <c r="U440" s="208"/>
      <c r="V440" s="209"/>
      <c r="W440" s="210"/>
      <c r="X440" s="207"/>
      <c r="Y440" s="207"/>
      <c r="Z440" s="207"/>
      <c r="AA440" s="209"/>
      <c r="AB440" s="157"/>
    </row>
    <row r="441" spans="1:28" ht="21.75" customHeight="1" thickBot="1" x14ac:dyDescent="0.25">
      <c r="A441" s="266" t="s">
        <v>146</v>
      </c>
      <c r="B441" s="274"/>
      <c r="C441" s="275"/>
      <c r="D441" s="193"/>
      <c r="E441" s="193"/>
      <c r="F441" s="194"/>
      <c r="G441" s="195"/>
      <c r="H441" s="190"/>
      <c r="I441" s="193"/>
      <c r="J441" s="193"/>
      <c r="K441" s="193"/>
      <c r="L441" s="195"/>
      <c r="O441" s="189"/>
      <c r="P441" s="266" t="s">
        <v>146</v>
      </c>
      <c r="Q441" s="274"/>
      <c r="R441" s="275"/>
      <c r="S441" s="193"/>
      <c r="T441" s="193"/>
      <c r="U441" s="194"/>
      <c r="V441" s="195"/>
      <c r="W441" s="190"/>
      <c r="X441" s="193"/>
      <c r="Y441" s="193"/>
      <c r="Z441" s="193"/>
      <c r="AA441" s="195"/>
    </row>
    <row r="442" spans="1:28" ht="21.75" customHeight="1" thickBot="1" x14ac:dyDescent="0.25">
      <c r="A442" s="266" t="s">
        <v>147</v>
      </c>
      <c r="B442" s="274"/>
      <c r="C442" s="275"/>
      <c r="D442" s="193" t="s">
        <v>100</v>
      </c>
      <c r="E442" s="193"/>
      <c r="F442" s="194"/>
      <c r="G442" s="195" t="s">
        <v>100</v>
      </c>
      <c r="H442" s="190"/>
      <c r="I442" s="193"/>
      <c r="J442" s="193"/>
      <c r="K442" s="193"/>
      <c r="L442" s="195"/>
      <c r="O442" s="189"/>
      <c r="P442" s="266" t="s">
        <v>147</v>
      </c>
      <c r="Q442" s="274"/>
      <c r="R442" s="275"/>
      <c r="S442" s="193" t="s">
        <v>100</v>
      </c>
      <c r="T442" s="193"/>
      <c r="U442" s="194"/>
      <c r="V442" s="195" t="s">
        <v>100</v>
      </c>
      <c r="W442" s="190"/>
      <c r="X442" s="193"/>
      <c r="Y442" s="193"/>
      <c r="Z442" s="193"/>
      <c r="AA442" s="195"/>
    </row>
    <row r="443" spans="1:28" ht="9" customHeight="1" thickBot="1" x14ac:dyDescent="0.25">
      <c r="A443" s="164"/>
      <c r="B443" s="211"/>
      <c r="C443" s="211"/>
      <c r="D443" s="188"/>
      <c r="E443" s="188"/>
      <c r="F443" s="188"/>
      <c r="G443" s="188"/>
      <c r="H443" s="188"/>
      <c r="I443" s="188"/>
      <c r="J443" s="188"/>
      <c r="K443" s="188"/>
      <c r="L443" s="188"/>
      <c r="P443" s="164"/>
      <c r="Q443" s="174"/>
      <c r="R443" s="174"/>
      <c r="S443" s="212"/>
      <c r="T443" s="212"/>
      <c r="U443" s="212"/>
      <c r="V443" s="212"/>
      <c r="W443" s="212"/>
      <c r="X443" s="212"/>
      <c r="Y443" s="212"/>
      <c r="Z443" s="212"/>
      <c r="AA443" s="212"/>
    </row>
    <row r="444" spans="1:28" ht="18" customHeight="1" thickBot="1" x14ac:dyDescent="0.3">
      <c r="A444" s="82" t="s">
        <v>148</v>
      </c>
      <c r="B444" s="188"/>
      <c r="C444" s="188"/>
      <c r="D444" s="84"/>
      <c r="E444" s="84"/>
      <c r="F444" s="188"/>
      <c r="G444" s="84"/>
      <c r="H444" s="188"/>
      <c r="I444" s="188"/>
      <c r="J444" s="188"/>
      <c r="K444" s="188"/>
      <c r="L444" s="213"/>
      <c r="O444" s="189"/>
      <c r="P444" s="82" t="s">
        <v>148</v>
      </c>
      <c r="Q444" s="188"/>
      <c r="R444" s="188"/>
      <c r="S444" s="84"/>
      <c r="T444" s="84"/>
      <c r="U444" s="188"/>
      <c r="V444" s="84"/>
      <c r="W444" s="188"/>
      <c r="X444" s="188"/>
      <c r="Y444" s="188"/>
      <c r="Z444" s="188"/>
      <c r="AA444" s="213"/>
    </row>
    <row r="445" spans="1:28" ht="21.75" customHeight="1" x14ac:dyDescent="0.2">
      <c r="A445" s="196" t="str">
        <f>$S435</f>
        <v>J1</v>
      </c>
      <c r="B445" s="71"/>
      <c r="C445" s="71"/>
      <c r="D445" s="197"/>
      <c r="E445" s="197"/>
      <c r="F445" s="197"/>
      <c r="G445" s="199"/>
      <c r="H445" s="200"/>
      <c r="I445" s="197"/>
      <c r="J445" s="197"/>
      <c r="K445" s="197"/>
      <c r="L445" s="199"/>
      <c r="O445" s="189"/>
      <c r="P445" s="196" t="str">
        <f>$S435</f>
        <v>J1</v>
      </c>
      <c r="Q445" s="71"/>
      <c r="R445" s="71"/>
      <c r="S445" s="197"/>
      <c r="T445" s="197"/>
      <c r="U445" s="197"/>
      <c r="V445" s="199"/>
      <c r="W445" s="200"/>
      <c r="X445" s="197"/>
      <c r="Y445" s="197"/>
      <c r="Z445" s="197"/>
      <c r="AA445" s="199"/>
    </row>
    <row r="446" spans="1:28" ht="21.75" customHeight="1" x14ac:dyDescent="0.2">
      <c r="A446" s="201" t="str">
        <f>$D435</f>
        <v>J2</v>
      </c>
      <c r="B446" s="168"/>
      <c r="C446" s="168"/>
      <c r="D446" s="202"/>
      <c r="E446" s="202"/>
      <c r="F446" s="202"/>
      <c r="G446" s="204"/>
      <c r="H446" s="205"/>
      <c r="I446" s="202"/>
      <c r="J446" s="202"/>
      <c r="K446" s="202"/>
      <c r="L446" s="204"/>
      <c r="O446" s="189"/>
      <c r="P446" s="201" t="str">
        <f>$D435</f>
        <v>J2</v>
      </c>
      <c r="Q446" s="168"/>
      <c r="R446" s="168"/>
      <c r="S446" s="202"/>
      <c r="T446" s="202"/>
      <c r="U446" s="202"/>
      <c r="V446" s="204"/>
      <c r="W446" s="205"/>
      <c r="X446" s="202"/>
      <c r="Y446" s="202"/>
      <c r="Z446" s="202"/>
      <c r="AA446" s="204"/>
    </row>
    <row r="447" spans="1:28" ht="21.75" customHeight="1" x14ac:dyDescent="0.2">
      <c r="A447" s="201" t="str">
        <f>$S465</f>
        <v>J3</v>
      </c>
      <c r="B447" s="168"/>
      <c r="C447" s="168"/>
      <c r="D447" s="202"/>
      <c r="E447" s="202"/>
      <c r="F447" s="202"/>
      <c r="G447" s="204"/>
      <c r="H447" s="205"/>
      <c r="I447" s="202"/>
      <c r="J447" s="202"/>
      <c r="K447" s="202"/>
      <c r="L447" s="204"/>
      <c r="O447" s="189"/>
      <c r="P447" s="201" t="str">
        <f>$S465</f>
        <v>J3</v>
      </c>
      <c r="Q447" s="168"/>
      <c r="R447" s="168"/>
      <c r="S447" s="202"/>
      <c r="T447" s="202"/>
      <c r="U447" s="202"/>
      <c r="V447" s="204"/>
      <c r="W447" s="205"/>
      <c r="X447" s="202"/>
      <c r="Y447" s="202"/>
      <c r="Z447" s="202"/>
      <c r="AA447" s="204"/>
    </row>
    <row r="448" spans="1:28" ht="21.75" customHeight="1" thickBot="1" x14ac:dyDescent="0.25">
      <c r="A448" s="214" t="str">
        <f>$D465</f>
        <v>J4</v>
      </c>
      <c r="B448" s="73"/>
      <c r="C448" s="73"/>
      <c r="D448" s="207"/>
      <c r="E448" s="207"/>
      <c r="F448" s="207"/>
      <c r="G448" s="209"/>
      <c r="H448" s="210"/>
      <c r="I448" s="207"/>
      <c r="J448" s="207"/>
      <c r="K448" s="207"/>
      <c r="L448" s="209"/>
      <c r="O448" s="189"/>
      <c r="P448" s="214" t="str">
        <f>$D465</f>
        <v>J4</v>
      </c>
      <c r="Q448" s="73"/>
      <c r="R448" s="73"/>
      <c r="S448" s="207"/>
      <c r="T448" s="207"/>
      <c r="U448" s="207"/>
      <c r="V448" s="209"/>
      <c r="W448" s="210"/>
      <c r="X448" s="207"/>
      <c r="Y448" s="207"/>
      <c r="Z448" s="207"/>
      <c r="AA448" s="209"/>
    </row>
    <row r="449" spans="1:27" ht="21.75" customHeight="1" thickBot="1" x14ac:dyDescent="0.3">
      <c r="A449" s="105" t="s">
        <v>114</v>
      </c>
      <c r="B449" s="193"/>
      <c r="C449" s="193"/>
      <c r="D449" s="193"/>
      <c r="E449" s="193"/>
      <c r="F449" s="193"/>
      <c r="G449" s="195"/>
      <c r="H449" s="190"/>
      <c r="I449" s="193"/>
      <c r="J449" s="193"/>
      <c r="K449" s="193"/>
      <c r="L449" s="195"/>
      <c r="M449" s="183"/>
      <c r="N449" s="183"/>
      <c r="O449" s="184"/>
      <c r="P449" s="105" t="s">
        <v>114</v>
      </c>
      <c r="Q449" s="193"/>
      <c r="R449" s="193"/>
      <c r="S449" s="193"/>
      <c r="T449" s="193"/>
      <c r="U449" s="193"/>
      <c r="V449" s="195"/>
      <c r="W449" s="190"/>
      <c r="X449" s="193"/>
      <c r="Y449" s="193"/>
      <c r="Z449" s="193"/>
      <c r="AA449" s="195"/>
    </row>
    <row r="450" spans="1:27" ht="3" customHeight="1" x14ac:dyDescent="0.25">
      <c r="A450" s="215"/>
      <c r="M450" s="183"/>
      <c r="N450" s="183"/>
      <c r="O450" s="184"/>
      <c r="P450" s="215"/>
    </row>
    <row r="451" spans="1:27" ht="21" customHeight="1" x14ac:dyDescent="0.2">
      <c r="A451" s="181" t="str">
        <f>"Die "&amp;$B$14&amp;" wird freundlich unterstützt von:"</f>
        <v>Die   3-Serien Liga wird freundlich unterstützt von:</v>
      </c>
      <c r="O451" s="189"/>
      <c r="P451" s="181" t="str">
        <f>"Die "&amp;$B$14&amp;" wird freundlich unterstützt von:"</f>
        <v>Die   3-Serien Liga wird freundlich unterstützt von:</v>
      </c>
    </row>
    <row r="452" spans="1:27" ht="18" customHeight="1" x14ac:dyDescent="0.25">
      <c r="A452" s="185"/>
      <c r="B452" s="186"/>
      <c r="C452" s="186"/>
      <c r="D452" s="186"/>
      <c r="E452" s="186"/>
      <c r="F452" s="186"/>
      <c r="G452" s="186"/>
      <c r="H452" s="186"/>
      <c r="I452" s="186"/>
      <c r="J452" s="186"/>
      <c r="K452" s="186"/>
      <c r="L452" s="186"/>
      <c r="O452" s="184"/>
      <c r="P452" s="185"/>
      <c r="Q452" s="186"/>
      <c r="R452" s="186"/>
      <c r="S452" s="186"/>
      <c r="T452" s="186"/>
      <c r="U452" s="186"/>
      <c r="V452" s="186"/>
      <c r="W452" s="186"/>
      <c r="X452" s="186"/>
      <c r="Y452" s="186"/>
      <c r="Z452" s="186"/>
      <c r="AA452" s="186"/>
    </row>
    <row r="453" spans="1:27" ht="18" customHeight="1" x14ac:dyDescent="0.3">
      <c r="A453" s="187">
        <f>$A$3</f>
        <v>0</v>
      </c>
      <c r="B453" s="186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  <c r="O453" s="184"/>
      <c r="P453" s="187">
        <f>$A$3</f>
        <v>0</v>
      </c>
      <c r="Q453" s="186"/>
      <c r="R453" s="186"/>
      <c r="S453" s="186"/>
      <c r="T453" s="186"/>
      <c r="U453" s="186"/>
      <c r="V453" s="186"/>
      <c r="W453" s="186"/>
      <c r="X453" s="186"/>
      <c r="Y453" s="186"/>
      <c r="Z453" s="186"/>
      <c r="AA453" s="186"/>
    </row>
    <row r="454" spans="1:27" ht="18" customHeight="1" x14ac:dyDescent="0.25">
      <c r="A454" s="185"/>
      <c r="B454" s="186"/>
      <c r="C454" s="186"/>
      <c r="D454" s="186"/>
      <c r="E454" s="186"/>
      <c r="F454" s="186"/>
      <c r="G454" s="186"/>
      <c r="H454" s="186"/>
      <c r="I454" s="186"/>
      <c r="J454" s="186"/>
      <c r="K454" s="186"/>
      <c r="L454" s="186"/>
      <c r="O454" s="184"/>
      <c r="P454" s="185"/>
      <c r="Q454" s="186"/>
      <c r="R454" s="186"/>
      <c r="S454" s="186"/>
      <c r="T454" s="186"/>
      <c r="U454" s="186"/>
      <c r="V454" s="186"/>
      <c r="W454" s="186"/>
      <c r="X454" s="186"/>
      <c r="Y454" s="186"/>
      <c r="Z454" s="186"/>
      <c r="AA454" s="186"/>
    </row>
    <row r="455" spans="1:27" ht="18" customHeight="1" x14ac:dyDescent="0.25">
      <c r="A455" s="185"/>
      <c r="B455" s="186"/>
      <c r="C455" s="186"/>
      <c r="D455" s="186"/>
      <c r="E455" s="186"/>
      <c r="F455" s="186"/>
      <c r="G455" s="186"/>
      <c r="H455" s="186"/>
      <c r="I455" s="186"/>
      <c r="J455" s="186"/>
      <c r="K455" s="186"/>
      <c r="L455" s="186"/>
      <c r="O455" s="184"/>
      <c r="P455" s="185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  <c r="AA455" s="186"/>
    </row>
    <row r="456" spans="1:27" ht="18" customHeight="1" x14ac:dyDescent="0.25">
      <c r="A456" s="185"/>
      <c r="B456" s="186"/>
      <c r="C456" s="186"/>
      <c r="D456" s="186"/>
      <c r="E456" s="186"/>
      <c r="F456" s="186"/>
      <c r="G456" s="186"/>
      <c r="H456" s="186"/>
      <c r="I456" s="186"/>
      <c r="J456" s="186"/>
      <c r="K456" s="186"/>
      <c r="L456" s="186"/>
      <c r="O456" s="184"/>
      <c r="P456" s="185"/>
      <c r="Q456" s="186"/>
      <c r="R456" s="186"/>
      <c r="S456" s="186"/>
      <c r="T456" s="186"/>
      <c r="U456" s="186"/>
      <c r="V456" s="186"/>
      <c r="W456" s="186"/>
      <c r="X456" s="186"/>
      <c r="Y456" s="186"/>
      <c r="Z456" s="186"/>
      <c r="AA456" s="186"/>
    </row>
    <row r="457" spans="1:27" ht="18" customHeight="1" x14ac:dyDescent="0.25">
      <c r="A457" s="185"/>
      <c r="B457" s="186"/>
      <c r="C457" s="186"/>
      <c r="D457" s="186"/>
      <c r="E457" s="186"/>
      <c r="F457" s="186"/>
      <c r="G457" s="186"/>
      <c r="H457" s="186"/>
      <c r="I457" s="186"/>
      <c r="J457" s="186"/>
      <c r="K457" s="186"/>
      <c r="L457" s="186"/>
      <c r="O457" s="184"/>
      <c r="P457" s="185"/>
      <c r="Q457" s="186"/>
      <c r="R457" s="186"/>
      <c r="S457" s="186"/>
      <c r="T457" s="186"/>
      <c r="U457" s="186"/>
      <c r="V457" s="186"/>
      <c r="W457" s="186"/>
      <c r="X457" s="186"/>
      <c r="Y457" s="186"/>
      <c r="Z457" s="186"/>
      <c r="AA457" s="186"/>
    </row>
    <row r="458" spans="1:27" ht="18" customHeight="1" x14ac:dyDescent="0.25">
      <c r="A458" s="185"/>
      <c r="B458" s="186"/>
      <c r="C458" s="186"/>
      <c r="D458" s="186"/>
      <c r="E458" s="186"/>
      <c r="F458" s="186"/>
      <c r="G458" s="186"/>
      <c r="H458" s="186"/>
      <c r="I458" s="186"/>
      <c r="J458" s="186"/>
      <c r="K458" s="186"/>
      <c r="L458" s="186"/>
      <c r="O458" s="184"/>
      <c r="P458" s="185"/>
      <c r="Q458" s="186"/>
      <c r="R458" s="186"/>
      <c r="S458" s="186"/>
      <c r="T458" s="186"/>
      <c r="U458" s="186"/>
      <c r="V458" s="186"/>
      <c r="W458" s="186"/>
      <c r="X458" s="186"/>
      <c r="Y458" s="186"/>
      <c r="Z458" s="186"/>
      <c r="AA458" s="186"/>
    </row>
    <row r="459" spans="1:27" ht="18" customHeight="1" x14ac:dyDescent="0.25">
      <c r="A459" s="185"/>
      <c r="B459" s="186"/>
      <c r="C459" s="186"/>
      <c r="D459" s="186"/>
      <c r="E459" s="186"/>
      <c r="F459" s="186"/>
      <c r="G459" s="186"/>
      <c r="H459" s="186"/>
      <c r="I459" s="186"/>
      <c r="J459" s="186"/>
      <c r="K459" s="186"/>
      <c r="L459" s="186"/>
      <c r="O459" s="184"/>
      <c r="P459" s="185"/>
      <c r="Q459" s="186"/>
      <c r="R459" s="186"/>
      <c r="S459" s="186"/>
      <c r="T459" s="186"/>
      <c r="U459" s="186"/>
      <c r="V459" s="186"/>
      <c r="W459" s="186"/>
      <c r="X459" s="186"/>
      <c r="Y459" s="186"/>
      <c r="Z459" s="186"/>
      <c r="AA459" s="186"/>
    </row>
    <row r="460" spans="1:27" ht="18" customHeight="1" x14ac:dyDescent="0.25">
      <c r="A460" s="185"/>
      <c r="B460" s="186"/>
      <c r="C460" s="186"/>
      <c r="D460" s="186"/>
      <c r="E460" s="186"/>
      <c r="F460" s="186"/>
      <c r="G460" s="186"/>
      <c r="H460" s="186"/>
      <c r="I460" s="186"/>
      <c r="J460" s="186"/>
      <c r="K460" s="186"/>
      <c r="L460" s="186"/>
      <c r="O460" s="184"/>
      <c r="P460" s="185"/>
      <c r="Q460" s="186"/>
      <c r="R460" s="186"/>
      <c r="S460" s="186"/>
      <c r="T460" s="186"/>
      <c r="U460" s="186"/>
      <c r="V460" s="186"/>
      <c r="W460" s="186"/>
      <c r="X460" s="186"/>
      <c r="Y460" s="186"/>
      <c r="Z460" s="186"/>
      <c r="AA460" s="186"/>
    </row>
    <row r="461" spans="1:27" ht="18" customHeight="1" x14ac:dyDescent="0.25">
      <c r="A461" s="185"/>
      <c r="B461" s="18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O461" s="184"/>
      <c r="P461" s="185"/>
      <c r="Q461" s="186"/>
      <c r="R461" s="186"/>
      <c r="S461" s="186"/>
      <c r="T461" s="186"/>
      <c r="U461" s="186"/>
      <c r="V461" s="186"/>
      <c r="W461" s="186"/>
      <c r="X461" s="186"/>
      <c r="Y461" s="186"/>
      <c r="Z461" s="186"/>
      <c r="AA461" s="186"/>
    </row>
    <row r="462" spans="1:27" ht="18" customHeight="1" x14ac:dyDescent="0.25">
      <c r="A462" s="185"/>
      <c r="B462" s="186"/>
      <c r="C462" s="186"/>
      <c r="D462" s="186"/>
      <c r="E462" s="186"/>
      <c r="F462" s="186"/>
      <c r="G462" s="186"/>
      <c r="H462" s="186"/>
      <c r="I462" s="186"/>
      <c r="J462" s="186"/>
      <c r="K462" s="186"/>
      <c r="L462" s="186"/>
      <c r="O462" s="189"/>
      <c r="P462" s="185"/>
      <c r="Q462" s="186"/>
      <c r="R462" s="186"/>
      <c r="S462" s="186"/>
      <c r="T462" s="186"/>
      <c r="U462" s="186"/>
      <c r="V462" s="186"/>
      <c r="W462" s="186"/>
      <c r="X462" s="186"/>
      <c r="Y462" s="186"/>
      <c r="Z462" s="186"/>
      <c r="AA462" s="186"/>
    </row>
    <row r="463" spans="1:27" ht="18" customHeight="1" x14ac:dyDescent="0.25">
      <c r="A463" s="185"/>
      <c r="B463" s="186"/>
      <c r="C463" s="186"/>
      <c r="D463" s="186"/>
      <c r="E463" s="186"/>
      <c r="F463" s="186"/>
      <c r="G463" s="186"/>
      <c r="H463" s="186"/>
      <c r="I463" s="186"/>
      <c r="J463" s="186"/>
      <c r="K463" s="186"/>
      <c r="L463" s="186"/>
      <c r="O463" s="189"/>
      <c r="P463" s="185"/>
      <c r="Q463" s="186"/>
      <c r="R463" s="186"/>
      <c r="S463" s="186"/>
      <c r="T463" s="186"/>
      <c r="U463" s="186"/>
      <c r="V463" s="186"/>
      <c r="W463" s="186"/>
      <c r="X463" s="186"/>
      <c r="Y463" s="186"/>
      <c r="Z463" s="186"/>
      <c r="AA463" s="186"/>
    </row>
    <row r="464" spans="1:27" ht="24" customHeight="1" thickBot="1" x14ac:dyDescent="0.25">
      <c r="A464" s="81"/>
      <c r="B464" s="267" t="str">
        <f>$B$14</f>
        <v xml:space="preserve">  3-Serien Liga</v>
      </c>
      <c r="C464" s="267"/>
      <c r="D464" s="267"/>
      <c r="E464" s="267"/>
      <c r="F464" s="267"/>
      <c r="G464" s="267"/>
      <c r="H464" s="267"/>
      <c r="I464" s="267"/>
      <c r="J464" s="268">
        <f>$J$14</f>
        <v>2023</v>
      </c>
      <c r="K464" s="268"/>
      <c r="L464" s="268"/>
      <c r="M464" s="180" t="str">
        <f>M434</f>
        <v>J</v>
      </c>
      <c r="N464" s="180"/>
      <c r="O464" s="69">
        <f>O434+2</f>
        <v>4</v>
      </c>
      <c r="P464" s="81"/>
      <c r="Q464" s="267" t="str">
        <f>$B$14</f>
        <v xml:space="preserve">  3-Serien Liga</v>
      </c>
      <c r="R464" s="267"/>
      <c r="S464" s="267"/>
      <c r="T464" s="267"/>
      <c r="U464" s="267"/>
      <c r="V464" s="267"/>
      <c r="W464" s="267"/>
      <c r="X464" s="267"/>
      <c r="Y464" s="268">
        <f>$J$14</f>
        <v>2023</v>
      </c>
      <c r="Z464" s="268"/>
      <c r="AA464" s="268"/>
    </row>
    <row r="465" spans="1:28" ht="18" customHeight="1" thickBot="1" x14ac:dyDescent="0.3">
      <c r="A465" s="82" t="s">
        <v>90</v>
      </c>
      <c r="B465" s="188"/>
      <c r="C465" s="188"/>
      <c r="D465" s="84" t="str">
        <f>M464&amp;O464</f>
        <v>J4</v>
      </c>
      <c r="E465" s="84" t="s">
        <v>91</v>
      </c>
      <c r="F465" s="188"/>
      <c r="G465" s="254"/>
      <c r="H465" s="274"/>
      <c r="I465" s="274"/>
      <c r="J465" s="274"/>
      <c r="K465" s="274"/>
      <c r="L465" s="276"/>
      <c r="M465" s="166"/>
      <c r="N465" s="166"/>
      <c r="O465" s="189"/>
      <c r="P465" s="82" t="s">
        <v>90</v>
      </c>
      <c r="Q465" s="188"/>
      <c r="R465" s="188"/>
      <c r="S465" s="84" t="str">
        <f>M464&amp;O464-1</f>
        <v>J3</v>
      </c>
      <c r="T465" s="84" t="s">
        <v>91</v>
      </c>
      <c r="U465" s="188"/>
      <c r="V465" s="254"/>
      <c r="W465" s="254"/>
      <c r="X465" s="254"/>
      <c r="Y465" s="254"/>
      <c r="Z465" s="254"/>
      <c r="AA465" s="257"/>
    </row>
    <row r="466" spans="1:28" ht="18" customHeight="1" thickBot="1" x14ac:dyDescent="0.25">
      <c r="A466" s="190" t="s">
        <v>92</v>
      </c>
      <c r="B466" s="191" t="s">
        <v>93</v>
      </c>
      <c r="C466" s="191" t="s">
        <v>23</v>
      </c>
      <c r="D466" s="191" t="s">
        <v>94</v>
      </c>
      <c r="E466" s="191" t="s">
        <v>95</v>
      </c>
      <c r="F466" s="191" t="s">
        <v>96</v>
      </c>
      <c r="G466" s="192" t="s">
        <v>97</v>
      </c>
      <c r="H466" s="263" t="s">
        <v>98</v>
      </c>
      <c r="I466" s="264"/>
      <c r="J466" s="264"/>
      <c r="K466" s="264"/>
      <c r="L466" s="265"/>
      <c r="M466" s="166"/>
      <c r="N466" s="166"/>
      <c r="O466" s="189"/>
      <c r="P466" s="190" t="s">
        <v>92</v>
      </c>
      <c r="Q466" s="191" t="s">
        <v>93</v>
      </c>
      <c r="R466" s="191" t="s">
        <v>23</v>
      </c>
      <c r="S466" s="191" t="s">
        <v>94</v>
      </c>
      <c r="T466" s="191" t="s">
        <v>95</v>
      </c>
      <c r="U466" s="191" t="s">
        <v>96</v>
      </c>
      <c r="V466" s="192" t="s">
        <v>97</v>
      </c>
      <c r="W466" s="263" t="s">
        <v>98</v>
      </c>
      <c r="X466" s="264"/>
      <c r="Y466" s="264"/>
      <c r="Z466" s="264"/>
      <c r="AA466" s="265"/>
    </row>
    <row r="467" spans="1:28" ht="21.75" customHeight="1" thickBot="1" x14ac:dyDescent="0.25">
      <c r="A467" s="266" t="s">
        <v>144</v>
      </c>
      <c r="B467" s="274"/>
      <c r="C467" s="275"/>
      <c r="D467" s="193" t="s">
        <v>100</v>
      </c>
      <c r="E467" s="193"/>
      <c r="F467" s="194"/>
      <c r="G467" s="195" t="s">
        <v>100</v>
      </c>
      <c r="H467" s="190"/>
      <c r="I467" s="193"/>
      <c r="J467" s="193"/>
      <c r="K467" s="193"/>
      <c r="L467" s="195"/>
      <c r="M467" s="162" t="s">
        <v>138</v>
      </c>
      <c r="N467" s="162"/>
      <c r="O467" s="94"/>
      <c r="P467" s="266" t="s">
        <v>144</v>
      </c>
      <c r="Q467" s="274"/>
      <c r="R467" s="275"/>
      <c r="S467" s="193" t="s">
        <v>100</v>
      </c>
      <c r="T467" s="193"/>
      <c r="U467" s="194"/>
      <c r="V467" s="195" t="s">
        <v>100</v>
      </c>
      <c r="W467" s="190"/>
      <c r="X467" s="193"/>
      <c r="Y467" s="193"/>
      <c r="Z467" s="193"/>
      <c r="AA467" s="195"/>
      <c r="AB467" s="162" t="s">
        <v>138</v>
      </c>
    </row>
    <row r="468" spans="1:28" ht="21.75" customHeight="1" x14ac:dyDescent="0.2">
      <c r="A468" s="196" t="s">
        <v>112</v>
      </c>
      <c r="B468" s="71">
        <f>VLOOKUP($D465,'Tischplan_16er_1.-5.'!$4:$100,34)</f>
        <v>5</v>
      </c>
      <c r="C468" s="71">
        <f>VLOOKUP($D465,'Tischplan_16er_1.-5.'!$4:$100,35)</f>
        <v>2</v>
      </c>
      <c r="D468" s="197"/>
      <c r="E468" s="197"/>
      <c r="F468" s="198"/>
      <c r="G468" s="199"/>
      <c r="H468" s="200"/>
      <c r="I468" s="197"/>
      <c r="J468" s="197"/>
      <c r="K468" s="197"/>
      <c r="L468" s="199"/>
      <c r="M468" s="157"/>
      <c r="N468" s="162"/>
      <c r="O468" s="94"/>
      <c r="P468" s="196" t="s">
        <v>112</v>
      </c>
      <c r="Q468" s="71">
        <f>VLOOKUP($S465,'Tischplan_16er_1.-5.'!$4:$100,34)</f>
        <v>6</v>
      </c>
      <c r="R468" s="71">
        <f>VLOOKUP($S465,'Tischplan_16er_1.-5.'!$4:$100,35)</f>
        <v>2</v>
      </c>
      <c r="S468" s="197"/>
      <c r="T468" s="197"/>
      <c r="U468" s="198"/>
      <c r="V468" s="199"/>
      <c r="W468" s="200"/>
      <c r="X468" s="197"/>
      <c r="Y468" s="197"/>
      <c r="Z468" s="197"/>
      <c r="AA468" s="199"/>
      <c r="AB468" s="157"/>
    </row>
    <row r="469" spans="1:28" ht="21.75" customHeight="1" x14ac:dyDescent="0.2">
      <c r="A469" s="201" t="s">
        <v>113</v>
      </c>
      <c r="B469" s="168">
        <f>VLOOKUP($D465,'Tischplan_16er_1.-5.'!$4:$100,36)</f>
        <v>7</v>
      </c>
      <c r="C469" s="168">
        <f>VLOOKUP($D465,'Tischplan_16er_1.-5.'!$4:$100,37)</f>
        <v>1</v>
      </c>
      <c r="D469" s="202"/>
      <c r="E469" s="202"/>
      <c r="F469" s="203"/>
      <c r="G469" s="204"/>
      <c r="H469" s="205"/>
      <c r="I469" s="202"/>
      <c r="J469" s="202"/>
      <c r="K469" s="202"/>
      <c r="L469" s="204"/>
      <c r="M469" s="157"/>
      <c r="N469" s="162"/>
      <c r="O469" s="94"/>
      <c r="P469" s="201" t="s">
        <v>113</v>
      </c>
      <c r="Q469" s="168">
        <f>VLOOKUP($S465,'Tischplan_16er_1.-5.'!$4:$100,36)</f>
        <v>8</v>
      </c>
      <c r="R469" s="168">
        <f>VLOOKUP($S465,'Tischplan_16er_1.-5.'!$4:$100,37)</f>
        <v>1</v>
      </c>
      <c r="S469" s="202"/>
      <c r="T469" s="202"/>
      <c r="U469" s="203"/>
      <c r="V469" s="204"/>
      <c r="W469" s="205"/>
      <c r="X469" s="202"/>
      <c r="Y469" s="202"/>
      <c r="Z469" s="202"/>
      <c r="AA469" s="204"/>
      <c r="AB469" s="157"/>
    </row>
    <row r="470" spans="1:28" ht="21.75" customHeight="1" thickBot="1" x14ac:dyDescent="0.25">
      <c r="A470" s="206" t="s">
        <v>145</v>
      </c>
      <c r="B470" s="73">
        <f>VLOOKUP($D465,'Tischplan_16er_1.-5.'!$4:$100,38)</f>
        <v>6</v>
      </c>
      <c r="C470" s="73">
        <f>VLOOKUP($D465,'Tischplan_16er_1.-5.'!$4:$100,39)</f>
        <v>4</v>
      </c>
      <c r="D470" s="207"/>
      <c r="E470" s="207"/>
      <c r="F470" s="208"/>
      <c r="G470" s="209"/>
      <c r="H470" s="210"/>
      <c r="I470" s="207"/>
      <c r="J470" s="207"/>
      <c r="K470" s="207"/>
      <c r="L470" s="209"/>
      <c r="M470" s="157"/>
      <c r="N470" s="162"/>
      <c r="O470" s="94"/>
      <c r="P470" s="206" t="s">
        <v>145</v>
      </c>
      <c r="Q470" s="73">
        <f>VLOOKUP($S465,'Tischplan_16er_1.-5.'!$4:$100,38)</f>
        <v>5</v>
      </c>
      <c r="R470" s="73">
        <f>VLOOKUP($S465,'Tischplan_16er_1.-5.'!$4:$100,39)</f>
        <v>4</v>
      </c>
      <c r="S470" s="207"/>
      <c r="T470" s="207"/>
      <c r="U470" s="208"/>
      <c r="V470" s="209"/>
      <c r="W470" s="210"/>
      <c r="X470" s="207"/>
      <c r="Y470" s="207"/>
      <c r="Z470" s="207"/>
      <c r="AA470" s="209"/>
      <c r="AB470" s="157"/>
    </row>
    <row r="471" spans="1:28" ht="21.75" customHeight="1" thickBot="1" x14ac:dyDescent="0.25">
      <c r="A471" s="266" t="s">
        <v>146</v>
      </c>
      <c r="B471" s="274"/>
      <c r="C471" s="275"/>
      <c r="D471" s="193"/>
      <c r="E471" s="193"/>
      <c r="F471" s="194"/>
      <c r="G471" s="195"/>
      <c r="H471" s="190"/>
      <c r="I471" s="193"/>
      <c r="J471" s="193"/>
      <c r="K471" s="193"/>
      <c r="L471" s="195"/>
      <c r="O471" s="189"/>
      <c r="P471" s="266" t="s">
        <v>146</v>
      </c>
      <c r="Q471" s="274"/>
      <c r="R471" s="275"/>
      <c r="S471" s="193"/>
      <c r="T471" s="193"/>
      <c r="U471" s="194"/>
      <c r="V471" s="195"/>
      <c r="W471" s="190"/>
      <c r="X471" s="193"/>
      <c r="Y471" s="193"/>
      <c r="Z471" s="193"/>
      <c r="AA471" s="195"/>
    </row>
    <row r="472" spans="1:28" ht="21.75" customHeight="1" thickBot="1" x14ac:dyDescent="0.25">
      <c r="A472" s="266" t="s">
        <v>147</v>
      </c>
      <c r="B472" s="274"/>
      <c r="C472" s="275"/>
      <c r="D472" s="193" t="s">
        <v>100</v>
      </c>
      <c r="E472" s="193"/>
      <c r="F472" s="194"/>
      <c r="G472" s="195" t="s">
        <v>100</v>
      </c>
      <c r="H472" s="190"/>
      <c r="I472" s="193"/>
      <c r="J472" s="193"/>
      <c r="K472" s="193"/>
      <c r="L472" s="195"/>
      <c r="O472" s="189"/>
      <c r="P472" s="266" t="s">
        <v>147</v>
      </c>
      <c r="Q472" s="274"/>
      <c r="R472" s="275"/>
      <c r="S472" s="193" t="s">
        <v>100</v>
      </c>
      <c r="T472" s="193"/>
      <c r="U472" s="194"/>
      <c r="V472" s="195" t="s">
        <v>100</v>
      </c>
      <c r="W472" s="190"/>
      <c r="X472" s="193"/>
      <c r="Y472" s="193"/>
      <c r="Z472" s="193"/>
      <c r="AA472" s="195"/>
    </row>
    <row r="473" spans="1:28" ht="9" customHeight="1" thickBot="1" x14ac:dyDescent="0.25">
      <c r="A473" s="164"/>
      <c r="B473" s="211"/>
      <c r="C473" s="211"/>
      <c r="D473" s="188"/>
      <c r="E473" s="188"/>
      <c r="F473" s="188"/>
      <c r="G473" s="188"/>
      <c r="H473" s="188"/>
      <c r="I473" s="188"/>
      <c r="J473" s="188"/>
      <c r="K473" s="188"/>
      <c r="L473" s="188"/>
      <c r="P473" s="164"/>
      <c r="Q473" s="174"/>
      <c r="R473" s="174"/>
      <c r="S473" s="212"/>
      <c r="T473" s="212"/>
      <c r="U473" s="212"/>
      <c r="V473" s="212"/>
      <c r="W473" s="212"/>
      <c r="X473" s="212"/>
      <c r="Y473" s="212"/>
      <c r="Z473" s="212"/>
      <c r="AA473" s="212"/>
    </row>
    <row r="474" spans="1:28" ht="18" customHeight="1" thickBot="1" x14ac:dyDescent="0.3">
      <c r="A474" s="82" t="s">
        <v>148</v>
      </c>
      <c r="B474" s="188"/>
      <c r="C474" s="188"/>
      <c r="D474" s="84"/>
      <c r="E474" s="84"/>
      <c r="F474" s="188"/>
      <c r="G474" s="84"/>
      <c r="H474" s="188"/>
      <c r="I474" s="188"/>
      <c r="J474" s="188"/>
      <c r="K474" s="188"/>
      <c r="L474" s="213"/>
      <c r="O474" s="189"/>
      <c r="P474" s="82" t="s">
        <v>148</v>
      </c>
      <c r="Q474" s="188"/>
      <c r="R474" s="188"/>
      <c r="S474" s="84"/>
      <c r="T474" s="84"/>
      <c r="U474" s="188"/>
      <c r="V474" s="84"/>
      <c r="W474" s="188"/>
      <c r="X474" s="188"/>
      <c r="Y474" s="188"/>
      <c r="Z474" s="188"/>
      <c r="AA474" s="213"/>
    </row>
    <row r="475" spans="1:28" ht="21.75" customHeight="1" x14ac:dyDescent="0.2">
      <c r="A475" s="196" t="str">
        <f>$S435</f>
        <v>J1</v>
      </c>
      <c r="B475" s="71"/>
      <c r="C475" s="71"/>
      <c r="D475" s="197"/>
      <c r="E475" s="197"/>
      <c r="F475" s="197"/>
      <c r="G475" s="199"/>
      <c r="H475" s="200"/>
      <c r="I475" s="197"/>
      <c r="J475" s="197"/>
      <c r="K475" s="197"/>
      <c r="L475" s="199"/>
      <c r="O475" s="189"/>
      <c r="P475" s="196" t="str">
        <f>$S435</f>
        <v>J1</v>
      </c>
      <c r="Q475" s="71"/>
      <c r="R475" s="71"/>
      <c r="S475" s="197"/>
      <c r="T475" s="197"/>
      <c r="U475" s="197"/>
      <c r="V475" s="199"/>
      <c r="W475" s="200"/>
      <c r="X475" s="197"/>
      <c r="Y475" s="197"/>
      <c r="Z475" s="197"/>
      <c r="AA475" s="199"/>
    </row>
    <row r="476" spans="1:28" ht="21.75" customHeight="1" x14ac:dyDescent="0.2">
      <c r="A476" s="201" t="str">
        <f>$D435</f>
        <v>J2</v>
      </c>
      <c r="B476" s="168"/>
      <c r="C476" s="168"/>
      <c r="D476" s="202"/>
      <c r="E476" s="202"/>
      <c r="F476" s="202"/>
      <c r="G476" s="204"/>
      <c r="H476" s="205"/>
      <c r="I476" s="202"/>
      <c r="J476" s="202"/>
      <c r="K476" s="202"/>
      <c r="L476" s="204"/>
      <c r="O476" s="189"/>
      <c r="P476" s="201" t="str">
        <f>$D435</f>
        <v>J2</v>
      </c>
      <c r="Q476" s="168"/>
      <c r="R476" s="168"/>
      <c r="S476" s="202"/>
      <c r="T476" s="202"/>
      <c r="U476" s="202"/>
      <c r="V476" s="204"/>
      <c r="W476" s="205"/>
      <c r="X476" s="202"/>
      <c r="Y476" s="202"/>
      <c r="Z476" s="202"/>
      <c r="AA476" s="204"/>
    </row>
    <row r="477" spans="1:28" ht="21.75" customHeight="1" x14ac:dyDescent="0.2">
      <c r="A477" s="201" t="str">
        <f>$S465</f>
        <v>J3</v>
      </c>
      <c r="B477" s="168"/>
      <c r="C477" s="168"/>
      <c r="D477" s="202"/>
      <c r="E477" s="202"/>
      <c r="F477" s="202"/>
      <c r="G477" s="204"/>
      <c r="H477" s="205"/>
      <c r="I477" s="202"/>
      <c r="J477" s="202"/>
      <c r="K477" s="202"/>
      <c r="L477" s="204"/>
      <c r="O477" s="189"/>
      <c r="P477" s="201" t="str">
        <f>$S465</f>
        <v>J3</v>
      </c>
      <c r="Q477" s="168"/>
      <c r="R477" s="168"/>
      <c r="S477" s="202"/>
      <c r="T477" s="202"/>
      <c r="U477" s="202"/>
      <c r="V477" s="204"/>
      <c r="W477" s="205"/>
      <c r="X477" s="202"/>
      <c r="Y477" s="202"/>
      <c r="Z477" s="202"/>
      <c r="AA477" s="204"/>
    </row>
    <row r="478" spans="1:28" ht="21.75" customHeight="1" thickBot="1" x14ac:dyDescent="0.25">
      <c r="A478" s="214" t="str">
        <f>$D465</f>
        <v>J4</v>
      </c>
      <c r="B478" s="73"/>
      <c r="C478" s="73"/>
      <c r="D478" s="207"/>
      <c r="E478" s="207"/>
      <c r="F478" s="207"/>
      <c r="G478" s="209"/>
      <c r="H478" s="210"/>
      <c r="I478" s="207"/>
      <c r="J478" s="207"/>
      <c r="K478" s="207"/>
      <c r="L478" s="209"/>
      <c r="O478" s="189"/>
      <c r="P478" s="214" t="str">
        <f>$D465</f>
        <v>J4</v>
      </c>
      <c r="Q478" s="73"/>
      <c r="R478" s="73"/>
      <c r="S478" s="207"/>
      <c r="T478" s="207"/>
      <c r="U478" s="207"/>
      <c r="V478" s="209"/>
      <c r="W478" s="210"/>
      <c r="X478" s="207"/>
      <c r="Y478" s="207"/>
      <c r="Z478" s="207"/>
      <c r="AA478" s="209"/>
    </row>
    <row r="479" spans="1:28" ht="21.75" customHeight="1" thickBot="1" x14ac:dyDescent="0.3">
      <c r="A479" s="105" t="s">
        <v>114</v>
      </c>
      <c r="B479" s="193"/>
      <c r="C479" s="193"/>
      <c r="D479" s="193"/>
      <c r="E479" s="193"/>
      <c r="F479" s="193"/>
      <c r="G479" s="195"/>
      <c r="H479" s="190"/>
      <c r="I479" s="193"/>
      <c r="J479" s="193"/>
      <c r="K479" s="193"/>
      <c r="L479" s="195"/>
      <c r="M479" s="183"/>
      <c r="N479" s="183"/>
      <c r="O479" s="184"/>
      <c r="P479" s="105" t="s">
        <v>114</v>
      </c>
      <c r="Q479" s="193"/>
      <c r="R479" s="193"/>
      <c r="S479" s="193"/>
      <c r="T479" s="193"/>
      <c r="U479" s="193"/>
      <c r="V479" s="195"/>
      <c r="W479" s="190"/>
      <c r="X479" s="193"/>
      <c r="Y479" s="193"/>
      <c r="Z479" s="193"/>
      <c r="AA479" s="195"/>
    </row>
    <row r="480" spans="1:28" ht="3" customHeight="1" x14ac:dyDescent="0.2"/>
    <row r="481" spans="1:27" ht="21" customHeight="1" x14ac:dyDescent="0.2">
      <c r="A481" s="181" t="str">
        <f>"Die "&amp;$B494&amp;" wird freundlich unterstützt von:"</f>
        <v>Die   3-Serien Liga wird freundlich unterstützt von:</v>
      </c>
      <c r="M481" s="183"/>
      <c r="N481" s="183"/>
      <c r="O481" s="184"/>
      <c r="P481" s="181" t="str">
        <f>"Die "&amp;$B494&amp;" wird freundlich unterstützt von:"</f>
        <v>Die   3-Serien Liga wird freundlich unterstützt von:</v>
      </c>
    </row>
    <row r="482" spans="1:27" ht="18" customHeight="1" x14ac:dyDescent="0.25">
      <c r="A482" s="185"/>
      <c r="B482" s="186"/>
      <c r="C482" s="186"/>
      <c r="D482" s="186"/>
      <c r="E482" s="186"/>
      <c r="F482" s="186"/>
      <c r="G482" s="186"/>
      <c r="H482" s="186"/>
      <c r="I482" s="186"/>
      <c r="J482" s="186"/>
      <c r="K482" s="186"/>
      <c r="L482" s="186"/>
      <c r="O482" s="184"/>
      <c r="P482" s="185"/>
      <c r="Q482" s="186"/>
      <c r="R482" s="186"/>
      <c r="S482" s="186"/>
      <c r="T482" s="186"/>
      <c r="U482" s="186"/>
      <c r="V482" s="186"/>
      <c r="W482" s="186"/>
      <c r="X482" s="186"/>
      <c r="Y482" s="186"/>
      <c r="Z482" s="186"/>
      <c r="AA482" s="186"/>
    </row>
    <row r="483" spans="1:27" ht="18" customHeight="1" x14ac:dyDescent="0.3">
      <c r="A483" s="187">
        <f>$A$3</f>
        <v>0</v>
      </c>
      <c r="B483" s="186"/>
      <c r="C483" s="186"/>
      <c r="D483" s="186"/>
      <c r="E483" s="186"/>
      <c r="F483" s="186"/>
      <c r="G483" s="186"/>
      <c r="H483" s="186"/>
      <c r="I483" s="186"/>
      <c r="J483" s="186"/>
      <c r="K483" s="186"/>
      <c r="L483" s="186"/>
      <c r="O483" s="184"/>
      <c r="P483" s="187">
        <f>$A$3</f>
        <v>0</v>
      </c>
      <c r="Q483" s="186"/>
      <c r="R483" s="186"/>
      <c r="S483" s="186"/>
      <c r="T483" s="186"/>
      <c r="U483" s="186"/>
      <c r="V483" s="186"/>
      <c r="W483" s="186"/>
      <c r="X483" s="186"/>
      <c r="Y483" s="186"/>
      <c r="Z483" s="186"/>
      <c r="AA483" s="186"/>
    </row>
    <row r="484" spans="1:27" ht="18" customHeight="1" x14ac:dyDescent="0.25">
      <c r="A484" s="185"/>
      <c r="B484" s="186"/>
      <c r="C484" s="186"/>
      <c r="D484" s="186"/>
      <c r="E484" s="186"/>
      <c r="F484" s="186"/>
      <c r="G484" s="186"/>
      <c r="H484" s="186"/>
      <c r="I484" s="186"/>
      <c r="J484" s="186"/>
      <c r="K484" s="186"/>
      <c r="L484" s="186"/>
      <c r="O484" s="184"/>
      <c r="P484" s="185"/>
      <c r="Q484" s="186"/>
      <c r="R484" s="186"/>
      <c r="S484" s="186"/>
      <c r="T484" s="186"/>
      <c r="U484" s="186"/>
      <c r="V484" s="186"/>
      <c r="W484" s="186"/>
      <c r="X484" s="186"/>
      <c r="Y484" s="186"/>
      <c r="Z484" s="186"/>
      <c r="AA484" s="186"/>
    </row>
    <row r="485" spans="1:27" ht="18" customHeight="1" x14ac:dyDescent="0.25">
      <c r="A485" s="185"/>
      <c r="B485" s="186"/>
      <c r="C485" s="186"/>
      <c r="D485" s="186"/>
      <c r="E485" s="186"/>
      <c r="F485" s="186"/>
      <c r="G485" s="186"/>
      <c r="H485" s="186"/>
      <c r="I485" s="186"/>
      <c r="J485" s="186"/>
      <c r="K485" s="186"/>
      <c r="L485" s="186"/>
      <c r="O485" s="184"/>
      <c r="P485" s="185"/>
      <c r="Q485" s="186"/>
      <c r="R485" s="186"/>
      <c r="S485" s="186"/>
      <c r="T485" s="186"/>
      <c r="U485" s="186"/>
      <c r="V485" s="186"/>
      <c r="W485" s="186"/>
      <c r="X485" s="186"/>
      <c r="Y485" s="186"/>
      <c r="Z485" s="186"/>
      <c r="AA485" s="186"/>
    </row>
    <row r="486" spans="1:27" ht="18" customHeight="1" x14ac:dyDescent="0.25">
      <c r="A486" s="185"/>
      <c r="B486" s="186"/>
      <c r="C486" s="186"/>
      <c r="D486" s="186"/>
      <c r="E486" s="186"/>
      <c r="F486" s="186"/>
      <c r="G486" s="186"/>
      <c r="H486" s="186"/>
      <c r="I486" s="186"/>
      <c r="J486" s="186"/>
      <c r="K486" s="186"/>
      <c r="L486" s="186"/>
      <c r="O486" s="184"/>
      <c r="P486" s="185"/>
      <c r="Q486" s="186"/>
      <c r="R486" s="186"/>
      <c r="S486" s="186"/>
      <c r="T486" s="186"/>
      <c r="U486" s="186"/>
      <c r="V486" s="186"/>
      <c r="W486" s="186"/>
      <c r="X486" s="186"/>
      <c r="Y486" s="186"/>
      <c r="Z486" s="186"/>
      <c r="AA486" s="186"/>
    </row>
    <row r="487" spans="1:27" ht="18" customHeight="1" x14ac:dyDescent="0.25">
      <c r="A487" s="185"/>
      <c r="B487" s="186"/>
      <c r="C487" s="186"/>
      <c r="D487" s="186"/>
      <c r="E487" s="186"/>
      <c r="F487" s="186"/>
      <c r="G487" s="186"/>
      <c r="H487" s="186"/>
      <c r="I487" s="186"/>
      <c r="J487" s="186"/>
      <c r="K487" s="186"/>
      <c r="L487" s="186"/>
      <c r="O487" s="184"/>
      <c r="P487" s="185"/>
      <c r="Q487" s="186"/>
      <c r="R487" s="186"/>
      <c r="S487" s="186"/>
      <c r="T487" s="186"/>
      <c r="U487" s="186"/>
      <c r="V487" s="186"/>
      <c r="W487" s="186"/>
      <c r="X487" s="186"/>
      <c r="Y487" s="186"/>
      <c r="Z487" s="186"/>
      <c r="AA487" s="186"/>
    </row>
    <row r="488" spans="1:27" ht="18" customHeight="1" x14ac:dyDescent="0.25">
      <c r="A488" s="185"/>
      <c r="B488" s="186"/>
      <c r="C488" s="186"/>
      <c r="D488" s="186"/>
      <c r="E488" s="186"/>
      <c r="F488" s="186"/>
      <c r="G488" s="186"/>
      <c r="H488" s="186"/>
      <c r="I488" s="186"/>
      <c r="J488" s="186"/>
      <c r="K488" s="186"/>
      <c r="L488" s="186"/>
      <c r="O488" s="184"/>
      <c r="P488" s="185"/>
      <c r="Q488" s="186"/>
      <c r="R488" s="186"/>
      <c r="S488" s="186"/>
      <c r="T488" s="186"/>
      <c r="U488" s="186"/>
      <c r="V488" s="186"/>
      <c r="W488" s="186"/>
      <c r="X488" s="186"/>
      <c r="Y488" s="186"/>
      <c r="Z488" s="186"/>
      <c r="AA488" s="186"/>
    </row>
    <row r="489" spans="1:27" ht="18" customHeight="1" x14ac:dyDescent="0.25">
      <c r="A489" s="185"/>
      <c r="B489" s="186"/>
      <c r="C489" s="186"/>
      <c r="D489" s="186"/>
      <c r="E489" s="186"/>
      <c r="F489" s="186"/>
      <c r="G489" s="186"/>
      <c r="H489" s="186"/>
      <c r="I489" s="186"/>
      <c r="J489" s="186"/>
      <c r="K489" s="186"/>
      <c r="L489" s="186"/>
      <c r="O489" s="184"/>
      <c r="P489" s="185"/>
      <c r="Q489" s="186"/>
      <c r="R489" s="186"/>
      <c r="S489" s="186"/>
      <c r="T489" s="186"/>
      <c r="U489" s="186"/>
      <c r="V489" s="186"/>
      <c r="W489" s="186"/>
      <c r="X489" s="186"/>
      <c r="Y489" s="186"/>
      <c r="Z489" s="186"/>
      <c r="AA489" s="186"/>
    </row>
    <row r="490" spans="1:27" ht="18" customHeight="1" x14ac:dyDescent="0.25">
      <c r="A490" s="185"/>
      <c r="B490" s="186"/>
      <c r="C490" s="186"/>
      <c r="D490" s="186"/>
      <c r="E490" s="186"/>
      <c r="F490" s="186"/>
      <c r="G490" s="186"/>
      <c r="H490" s="186"/>
      <c r="I490" s="186"/>
      <c r="J490" s="186"/>
      <c r="K490" s="186"/>
      <c r="L490" s="186"/>
      <c r="O490" s="184"/>
      <c r="P490" s="185"/>
      <c r="Q490" s="186"/>
      <c r="R490" s="186"/>
      <c r="S490" s="186"/>
      <c r="T490" s="186"/>
      <c r="U490" s="186"/>
      <c r="V490" s="186"/>
      <c r="W490" s="186"/>
      <c r="X490" s="186"/>
      <c r="Y490" s="186"/>
      <c r="Z490" s="186"/>
      <c r="AA490" s="186"/>
    </row>
    <row r="491" spans="1:27" ht="18" customHeight="1" x14ac:dyDescent="0.25">
      <c r="A491" s="185"/>
      <c r="B491" s="186"/>
      <c r="C491" s="186"/>
      <c r="D491" s="186"/>
      <c r="E491" s="186"/>
      <c r="F491" s="186"/>
      <c r="G491" s="186"/>
      <c r="H491" s="186"/>
      <c r="I491" s="186"/>
      <c r="J491" s="186"/>
      <c r="K491" s="186"/>
      <c r="L491" s="186"/>
      <c r="O491" s="184"/>
      <c r="P491" s="185"/>
      <c r="Q491" s="186"/>
      <c r="R491" s="186"/>
      <c r="S491" s="186"/>
      <c r="T491" s="186"/>
      <c r="U491" s="186"/>
      <c r="V491" s="186"/>
      <c r="W491" s="186"/>
      <c r="X491" s="186"/>
      <c r="Y491" s="186"/>
      <c r="Z491" s="186"/>
      <c r="AA491" s="186"/>
    </row>
    <row r="492" spans="1:27" ht="18" customHeight="1" x14ac:dyDescent="0.25">
      <c r="A492" s="185"/>
      <c r="B492" s="186"/>
      <c r="C492" s="186"/>
      <c r="D492" s="186"/>
      <c r="E492" s="186"/>
      <c r="F492" s="186"/>
      <c r="G492" s="186"/>
      <c r="H492" s="186"/>
      <c r="I492" s="186"/>
      <c r="J492" s="186"/>
      <c r="K492" s="186"/>
      <c r="L492" s="186"/>
      <c r="O492" s="184"/>
      <c r="P492" s="185"/>
      <c r="Q492" s="186"/>
      <c r="R492" s="186"/>
      <c r="S492" s="186"/>
      <c r="T492" s="186"/>
      <c r="U492" s="186"/>
      <c r="V492" s="186"/>
      <c r="W492" s="186"/>
      <c r="X492" s="186"/>
      <c r="Y492" s="186"/>
      <c r="Z492" s="186"/>
      <c r="AA492" s="186"/>
    </row>
    <row r="493" spans="1:27" ht="18" customHeight="1" x14ac:dyDescent="0.25">
      <c r="A493" s="185"/>
      <c r="B493" s="186"/>
      <c r="C493" s="186"/>
      <c r="D493" s="186"/>
      <c r="E493" s="186"/>
      <c r="F493" s="186"/>
      <c r="G493" s="186"/>
      <c r="H493" s="186"/>
      <c r="I493" s="186"/>
      <c r="J493" s="186"/>
      <c r="K493" s="186"/>
      <c r="L493" s="186"/>
      <c r="O493" s="184"/>
      <c r="P493" s="185"/>
      <c r="Q493" s="186"/>
      <c r="R493" s="186"/>
      <c r="S493" s="186"/>
      <c r="T493" s="186"/>
      <c r="U493" s="186"/>
      <c r="V493" s="186"/>
      <c r="W493" s="186"/>
      <c r="X493" s="186"/>
      <c r="Y493" s="186"/>
      <c r="Z493" s="186"/>
      <c r="AA493" s="186"/>
    </row>
    <row r="494" spans="1:27" ht="24" customHeight="1" thickBot="1" x14ac:dyDescent="0.25">
      <c r="A494" s="81"/>
      <c r="B494" s="267" t="str">
        <f>VORNE_15S!$B$1</f>
        <v xml:space="preserve">  3-Serien Liga</v>
      </c>
      <c r="C494" s="267"/>
      <c r="D494" s="267"/>
      <c r="E494" s="267"/>
      <c r="F494" s="267"/>
      <c r="G494" s="267"/>
      <c r="H494" s="267"/>
      <c r="I494" s="267"/>
      <c r="J494" s="268">
        <f>VORNE_15S!J481</f>
        <v>2023</v>
      </c>
      <c r="K494" s="268"/>
      <c r="L494" s="268"/>
      <c r="M494" s="180" t="str">
        <f>VORNE_15S!M481</f>
        <v>K</v>
      </c>
      <c r="N494" s="180"/>
      <c r="O494" s="69">
        <f>VORNE_15S!O481</f>
        <v>2</v>
      </c>
      <c r="P494" s="81"/>
      <c r="Q494" s="267" t="str">
        <f>$B$14</f>
        <v xml:space="preserve">  3-Serien Liga</v>
      </c>
      <c r="R494" s="267"/>
      <c r="S494" s="267"/>
      <c r="T494" s="267"/>
      <c r="U494" s="267"/>
      <c r="V494" s="267"/>
      <c r="W494" s="267"/>
      <c r="X494" s="267"/>
      <c r="Y494" s="268">
        <f>$J$14</f>
        <v>2023</v>
      </c>
      <c r="Z494" s="268"/>
      <c r="AA494" s="268"/>
    </row>
    <row r="495" spans="1:27" ht="18" customHeight="1" thickBot="1" x14ac:dyDescent="0.3">
      <c r="A495" s="82" t="s">
        <v>90</v>
      </c>
      <c r="B495" s="188"/>
      <c r="C495" s="188"/>
      <c r="D495" s="84" t="str">
        <f>M494&amp;O494</f>
        <v>K2</v>
      </c>
      <c r="E495" s="84" t="s">
        <v>91</v>
      </c>
      <c r="F495" s="188"/>
      <c r="G495" s="254"/>
      <c r="H495" s="254"/>
      <c r="I495" s="254"/>
      <c r="J495" s="254"/>
      <c r="K495" s="254"/>
      <c r="L495" s="257"/>
      <c r="M495" s="166"/>
      <c r="N495" s="166"/>
      <c r="O495" s="189"/>
      <c r="P495" s="82" t="s">
        <v>90</v>
      </c>
      <c r="Q495" s="188"/>
      <c r="R495" s="188"/>
      <c r="S495" s="84" t="str">
        <f>M494&amp;O494-1</f>
        <v>K1</v>
      </c>
      <c r="T495" s="84" t="s">
        <v>91</v>
      </c>
      <c r="U495" s="188"/>
      <c r="V495" s="254"/>
      <c r="W495" s="254"/>
      <c r="X495" s="254"/>
      <c r="Y495" s="254"/>
      <c r="Z495" s="254"/>
      <c r="AA495" s="257"/>
    </row>
    <row r="496" spans="1:27" ht="18" customHeight="1" thickBot="1" x14ac:dyDescent="0.25">
      <c r="A496" s="190" t="s">
        <v>92</v>
      </c>
      <c r="B496" s="191" t="s">
        <v>93</v>
      </c>
      <c r="C496" s="191" t="s">
        <v>23</v>
      </c>
      <c r="D496" s="191" t="s">
        <v>94</v>
      </c>
      <c r="E496" s="191" t="s">
        <v>95</v>
      </c>
      <c r="F496" s="191" t="s">
        <v>96</v>
      </c>
      <c r="G496" s="192" t="s">
        <v>97</v>
      </c>
      <c r="H496" s="263" t="s">
        <v>98</v>
      </c>
      <c r="I496" s="264"/>
      <c r="J496" s="264"/>
      <c r="K496" s="264"/>
      <c r="L496" s="265"/>
      <c r="M496" s="166"/>
      <c r="N496" s="166"/>
      <c r="O496" s="189"/>
      <c r="P496" s="190" t="s">
        <v>92</v>
      </c>
      <c r="Q496" s="191" t="s">
        <v>93</v>
      </c>
      <c r="R496" s="191" t="s">
        <v>23</v>
      </c>
      <c r="S496" s="191" t="s">
        <v>94</v>
      </c>
      <c r="T496" s="191" t="s">
        <v>95</v>
      </c>
      <c r="U496" s="191" t="s">
        <v>96</v>
      </c>
      <c r="V496" s="192" t="s">
        <v>97</v>
      </c>
      <c r="W496" s="263" t="s">
        <v>98</v>
      </c>
      <c r="X496" s="264"/>
      <c r="Y496" s="264"/>
      <c r="Z496" s="264"/>
      <c r="AA496" s="265"/>
    </row>
    <row r="497" spans="1:28" ht="21.75" customHeight="1" thickBot="1" x14ac:dyDescent="0.25">
      <c r="A497" s="266" t="s">
        <v>144</v>
      </c>
      <c r="B497" s="274"/>
      <c r="C497" s="275"/>
      <c r="D497" s="193" t="s">
        <v>100</v>
      </c>
      <c r="E497" s="193"/>
      <c r="F497" s="194"/>
      <c r="G497" s="195" t="s">
        <v>100</v>
      </c>
      <c r="H497" s="190"/>
      <c r="I497" s="193"/>
      <c r="J497" s="193"/>
      <c r="K497" s="193"/>
      <c r="L497" s="195"/>
      <c r="M497" s="162" t="s">
        <v>138</v>
      </c>
      <c r="N497" s="176"/>
      <c r="O497" s="94"/>
      <c r="P497" s="266" t="s">
        <v>144</v>
      </c>
      <c r="Q497" s="274"/>
      <c r="R497" s="275"/>
      <c r="S497" s="193" t="s">
        <v>100</v>
      </c>
      <c r="T497" s="193"/>
      <c r="U497" s="194"/>
      <c r="V497" s="195" t="s">
        <v>100</v>
      </c>
      <c r="W497" s="190"/>
      <c r="X497" s="193"/>
      <c r="Y497" s="193"/>
      <c r="Z497" s="193"/>
      <c r="AA497" s="195"/>
      <c r="AB497" s="162" t="s">
        <v>138</v>
      </c>
    </row>
    <row r="498" spans="1:28" ht="21.75" customHeight="1" x14ac:dyDescent="0.2">
      <c r="A498" s="196" t="s">
        <v>112</v>
      </c>
      <c r="B498" s="71">
        <f>VLOOKUP($D495,'Tischplan_16er_1.-5.'!$4:$100,34)</f>
        <v>10</v>
      </c>
      <c r="C498" s="71">
        <f>VLOOKUP($D495,'Tischplan_16er_1.-5.'!$4:$100,35)</f>
        <v>1</v>
      </c>
      <c r="D498" s="197"/>
      <c r="E498" s="197"/>
      <c r="F498" s="198"/>
      <c r="G498" s="199"/>
      <c r="H498" s="200"/>
      <c r="I498" s="197"/>
      <c r="J498" s="197"/>
      <c r="K498" s="197"/>
      <c r="L498" s="199"/>
      <c r="M498" s="157"/>
      <c r="N498" s="176"/>
      <c r="O498" s="94"/>
      <c r="P498" s="196" t="s">
        <v>112</v>
      </c>
      <c r="Q498" s="71">
        <f>VLOOKUP($S495,'Tischplan_16er_1.-5.'!$4:$100,34)</f>
        <v>9</v>
      </c>
      <c r="R498" s="71">
        <f>VLOOKUP($S495,'Tischplan_16er_1.-5.'!$4:$100,35)</f>
        <v>1</v>
      </c>
      <c r="S498" s="197"/>
      <c r="T498" s="197"/>
      <c r="U498" s="198"/>
      <c r="V498" s="199"/>
      <c r="W498" s="200"/>
      <c r="X498" s="197"/>
      <c r="Y498" s="197"/>
      <c r="Z498" s="197"/>
      <c r="AA498" s="199"/>
      <c r="AB498" s="157"/>
    </row>
    <row r="499" spans="1:28" ht="21.75" customHeight="1" x14ac:dyDescent="0.2">
      <c r="A499" s="201" t="s">
        <v>113</v>
      </c>
      <c r="B499" s="168">
        <f>VLOOKUP($D495,'Tischplan_16er_1.-5.'!$4:$100,36)</f>
        <v>10</v>
      </c>
      <c r="C499" s="168">
        <f>VLOOKUP($D495,'Tischplan_16er_1.-5.'!$4:$100,37)</f>
        <v>2</v>
      </c>
      <c r="D499" s="202"/>
      <c r="E499" s="202"/>
      <c r="F499" s="203"/>
      <c r="G499" s="204"/>
      <c r="H499" s="205"/>
      <c r="I499" s="202"/>
      <c r="J499" s="202"/>
      <c r="K499" s="202"/>
      <c r="L499" s="204"/>
      <c r="M499" s="157"/>
      <c r="N499" s="176"/>
      <c r="O499" s="94"/>
      <c r="P499" s="201" t="s">
        <v>113</v>
      </c>
      <c r="Q499" s="168">
        <f>VLOOKUP($S495,'Tischplan_16er_1.-5.'!$4:$100,36)</f>
        <v>9</v>
      </c>
      <c r="R499" s="168">
        <f>VLOOKUP($S495,'Tischplan_16er_1.-5.'!$4:$100,37)</f>
        <v>2</v>
      </c>
      <c r="S499" s="202"/>
      <c r="T499" s="202"/>
      <c r="U499" s="203"/>
      <c r="V499" s="204"/>
      <c r="W499" s="205"/>
      <c r="X499" s="202"/>
      <c r="Y499" s="202"/>
      <c r="Z499" s="202"/>
      <c r="AA499" s="204"/>
      <c r="AB499" s="157"/>
    </row>
    <row r="500" spans="1:28" ht="21.75" customHeight="1" thickBot="1" x14ac:dyDescent="0.25">
      <c r="A500" s="206" t="s">
        <v>145</v>
      </c>
      <c r="B500" s="73">
        <f>VLOOKUP($D495,'Tischplan_16er_1.-5.'!$4:$100,38)</f>
        <v>10</v>
      </c>
      <c r="C500" s="73">
        <f>VLOOKUP($D495,'Tischplan_16er_1.-5.'!$4:$100,39)</f>
        <v>3</v>
      </c>
      <c r="D500" s="207"/>
      <c r="E500" s="207"/>
      <c r="F500" s="208"/>
      <c r="G500" s="209"/>
      <c r="H500" s="210"/>
      <c r="I500" s="207"/>
      <c r="J500" s="207"/>
      <c r="K500" s="207"/>
      <c r="L500" s="209"/>
      <c r="M500" s="157"/>
      <c r="N500" s="176"/>
      <c r="O500" s="94"/>
      <c r="P500" s="206" t="s">
        <v>145</v>
      </c>
      <c r="Q500" s="73">
        <f>VLOOKUP($S495,'Tischplan_16er_1.-5.'!$4:$100,38)</f>
        <v>9</v>
      </c>
      <c r="R500" s="73">
        <f>VLOOKUP($S495,'Tischplan_16er_1.-5.'!$4:$100,39)</f>
        <v>3</v>
      </c>
      <c r="S500" s="207"/>
      <c r="T500" s="207"/>
      <c r="U500" s="208"/>
      <c r="V500" s="209"/>
      <c r="W500" s="210"/>
      <c r="X500" s="207"/>
      <c r="Y500" s="207"/>
      <c r="Z500" s="207"/>
      <c r="AA500" s="209"/>
      <c r="AB500" s="157"/>
    </row>
    <row r="501" spans="1:28" ht="21.75" customHeight="1" thickBot="1" x14ac:dyDescent="0.25">
      <c r="A501" s="266" t="s">
        <v>146</v>
      </c>
      <c r="B501" s="274"/>
      <c r="C501" s="275"/>
      <c r="D501" s="193"/>
      <c r="E501" s="193"/>
      <c r="F501" s="194"/>
      <c r="G501" s="195"/>
      <c r="H501" s="190"/>
      <c r="I501" s="193"/>
      <c r="J501" s="193"/>
      <c r="K501" s="193"/>
      <c r="L501" s="195"/>
      <c r="O501" s="189"/>
      <c r="P501" s="266" t="s">
        <v>146</v>
      </c>
      <c r="Q501" s="274"/>
      <c r="R501" s="275"/>
      <c r="S501" s="193"/>
      <c r="T501" s="193"/>
      <c r="U501" s="194"/>
      <c r="V501" s="195"/>
      <c r="W501" s="190"/>
      <c r="X501" s="193"/>
      <c r="Y501" s="193"/>
      <c r="Z501" s="193"/>
      <c r="AA501" s="195"/>
    </row>
    <row r="502" spans="1:28" ht="21.75" customHeight="1" thickBot="1" x14ac:dyDescent="0.25">
      <c r="A502" s="266" t="s">
        <v>147</v>
      </c>
      <c r="B502" s="274"/>
      <c r="C502" s="275"/>
      <c r="D502" s="193" t="s">
        <v>100</v>
      </c>
      <c r="E502" s="193"/>
      <c r="F502" s="194"/>
      <c r="G502" s="195" t="s">
        <v>100</v>
      </c>
      <c r="H502" s="190"/>
      <c r="I502" s="193"/>
      <c r="J502" s="193"/>
      <c r="K502" s="193"/>
      <c r="L502" s="195"/>
      <c r="O502" s="189"/>
      <c r="P502" s="266" t="s">
        <v>147</v>
      </c>
      <c r="Q502" s="274"/>
      <c r="R502" s="275"/>
      <c r="S502" s="193" t="s">
        <v>100</v>
      </c>
      <c r="T502" s="193"/>
      <c r="U502" s="194"/>
      <c r="V502" s="195" t="s">
        <v>100</v>
      </c>
      <c r="W502" s="190"/>
      <c r="X502" s="193"/>
      <c r="Y502" s="193"/>
      <c r="Z502" s="193"/>
      <c r="AA502" s="195"/>
    </row>
    <row r="503" spans="1:28" ht="9" customHeight="1" thickBot="1" x14ac:dyDescent="0.25">
      <c r="A503" s="164"/>
      <c r="B503" s="211"/>
      <c r="C503" s="211"/>
      <c r="D503" s="188"/>
      <c r="E503" s="188"/>
      <c r="F503" s="188"/>
      <c r="G503" s="188"/>
      <c r="H503" s="188"/>
      <c r="I503" s="188"/>
      <c r="J503" s="188"/>
      <c r="K503" s="188"/>
      <c r="L503" s="188"/>
      <c r="P503" s="164"/>
      <c r="Q503" s="174"/>
      <c r="R503" s="174"/>
      <c r="S503" s="212"/>
      <c r="T503" s="212"/>
      <c r="U503" s="212"/>
      <c r="V503" s="212"/>
      <c r="W503" s="212"/>
      <c r="X503" s="212"/>
      <c r="Y503" s="212"/>
      <c r="Z503" s="212"/>
      <c r="AA503" s="212"/>
    </row>
    <row r="504" spans="1:28" ht="18" customHeight="1" thickBot="1" x14ac:dyDescent="0.3">
      <c r="A504" s="82" t="s">
        <v>148</v>
      </c>
      <c r="B504" s="188"/>
      <c r="C504" s="188"/>
      <c r="D504" s="84"/>
      <c r="E504" s="84"/>
      <c r="F504" s="188"/>
      <c r="G504" s="84"/>
      <c r="H504" s="188"/>
      <c r="I504" s="188"/>
      <c r="J504" s="188"/>
      <c r="K504" s="188"/>
      <c r="L504" s="213"/>
      <c r="O504" s="189"/>
      <c r="P504" s="82" t="s">
        <v>148</v>
      </c>
      <c r="Q504" s="188"/>
      <c r="R504" s="188"/>
      <c r="S504" s="84"/>
      <c r="T504" s="84"/>
      <c r="U504" s="188"/>
      <c r="V504" s="84"/>
      <c r="W504" s="188"/>
      <c r="X504" s="188"/>
      <c r="Y504" s="188"/>
      <c r="Z504" s="188"/>
      <c r="AA504" s="213"/>
    </row>
    <row r="505" spans="1:28" ht="21.75" customHeight="1" x14ac:dyDescent="0.2">
      <c r="A505" s="196" t="str">
        <f>$S495</f>
        <v>K1</v>
      </c>
      <c r="B505" s="71"/>
      <c r="C505" s="71"/>
      <c r="D505" s="197"/>
      <c r="E505" s="197"/>
      <c r="F505" s="197"/>
      <c r="G505" s="199"/>
      <c r="H505" s="200"/>
      <c r="I505" s="197"/>
      <c r="J505" s="197"/>
      <c r="K505" s="197"/>
      <c r="L505" s="199"/>
      <c r="O505" s="189"/>
      <c r="P505" s="196" t="str">
        <f>$S495</f>
        <v>K1</v>
      </c>
      <c r="Q505" s="71"/>
      <c r="R505" s="71"/>
      <c r="S505" s="197"/>
      <c r="T505" s="197"/>
      <c r="U505" s="197"/>
      <c r="V505" s="199"/>
      <c r="W505" s="200"/>
      <c r="X505" s="197"/>
      <c r="Y505" s="197"/>
      <c r="Z505" s="197"/>
      <c r="AA505" s="199"/>
    </row>
    <row r="506" spans="1:28" ht="21.75" customHeight="1" x14ac:dyDescent="0.2">
      <c r="A506" s="201" t="str">
        <f>$D495</f>
        <v>K2</v>
      </c>
      <c r="B506" s="168"/>
      <c r="C506" s="168"/>
      <c r="D506" s="202"/>
      <c r="E506" s="202"/>
      <c r="F506" s="202"/>
      <c r="G506" s="204"/>
      <c r="H506" s="205"/>
      <c r="I506" s="202"/>
      <c r="J506" s="202"/>
      <c r="K506" s="202"/>
      <c r="L506" s="204"/>
      <c r="O506" s="189"/>
      <c r="P506" s="201" t="str">
        <f>$D495</f>
        <v>K2</v>
      </c>
      <c r="Q506" s="168"/>
      <c r="R506" s="168"/>
      <c r="S506" s="202"/>
      <c r="T506" s="202"/>
      <c r="U506" s="202"/>
      <c r="V506" s="204"/>
      <c r="W506" s="205"/>
      <c r="X506" s="202"/>
      <c r="Y506" s="202"/>
      <c r="Z506" s="202"/>
      <c r="AA506" s="204"/>
    </row>
    <row r="507" spans="1:28" ht="21.75" customHeight="1" x14ac:dyDescent="0.2">
      <c r="A507" s="201" t="str">
        <f>$S525</f>
        <v>K3</v>
      </c>
      <c r="B507" s="168"/>
      <c r="C507" s="168"/>
      <c r="D507" s="202"/>
      <c r="E507" s="202"/>
      <c r="F507" s="202"/>
      <c r="G507" s="204"/>
      <c r="H507" s="205"/>
      <c r="I507" s="202"/>
      <c r="J507" s="202"/>
      <c r="K507" s="202"/>
      <c r="L507" s="204"/>
      <c r="O507" s="189"/>
      <c r="P507" s="201" t="str">
        <f>$S525</f>
        <v>K3</v>
      </c>
      <c r="Q507" s="168"/>
      <c r="R507" s="168"/>
      <c r="S507" s="202"/>
      <c r="T507" s="202"/>
      <c r="U507" s="202"/>
      <c r="V507" s="204"/>
      <c r="W507" s="205"/>
      <c r="X507" s="202"/>
      <c r="Y507" s="202"/>
      <c r="Z507" s="202"/>
      <c r="AA507" s="204"/>
    </row>
    <row r="508" spans="1:28" ht="21.75" customHeight="1" thickBot="1" x14ac:dyDescent="0.25">
      <c r="A508" s="214" t="str">
        <f>$D525</f>
        <v>K4</v>
      </c>
      <c r="B508" s="73"/>
      <c r="C508" s="73"/>
      <c r="D508" s="207"/>
      <c r="E508" s="207"/>
      <c r="F508" s="207"/>
      <c r="G508" s="209"/>
      <c r="H508" s="210"/>
      <c r="I508" s="207"/>
      <c r="J508" s="207"/>
      <c r="K508" s="207"/>
      <c r="L508" s="209"/>
      <c r="O508" s="189"/>
      <c r="P508" s="214" t="str">
        <f>$D525</f>
        <v>K4</v>
      </c>
      <c r="Q508" s="73"/>
      <c r="R508" s="73"/>
      <c r="S508" s="207"/>
      <c r="T508" s="207"/>
      <c r="U508" s="207"/>
      <c r="V508" s="209"/>
      <c r="W508" s="210"/>
      <c r="X508" s="207"/>
      <c r="Y508" s="207"/>
      <c r="Z508" s="207"/>
      <c r="AA508" s="209"/>
    </row>
    <row r="509" spans="1:28" ht="21.75" customHeight="1" thickBot="1" x14ac:dyDescent="0.3">
      <c r="A509" s="105" t="s">
        <v>114</v>
      </c>
      <c r="B509" s="193"/>
      <c r="C509" s="193"/>
      <c r="D509" s="193"/>
      <c r="E509" s="193"/>
      <c r="F509" s="193"/>
      <c r="G509" s="195"/>
      <c r="H509" s="190"/>
      <c r="I509" s="193"/>
      <c r="J509" s="193"/>
      <c r="K509" s="193"/>
      <c r="L509" s="195"/>
      <c r="M509" s="183"/>
      <c r="N509" s="183"/>
      <c r="O509" s="184"/>
      <c r="P509" s="105" t="s">
        <v>114</v>
      </c>
      <c r="Q509" s="193"/>
      <c r="R509" s="193"/>
      <c r="S509" s="193"/>
      <c r="T509" s="193"/>
      <c r="U509" s="193"/>
      <c r="V509" s="195"/>
      <c r="W509" s="190"/>
      <c r="X509" s="193"/>
      <c r="Y509" s="193"/>
      <c r="Z509" s="193"/>
      <c r="AA509" s="195"/>
    </row>
    <row r="510" spans="1:28" ht="3" customHeight="1" x14ac:dyDescent="0.25">
      <c r="A510" s="215"/>
      <c r="M510" s="183"/>
      <c r="N510" s="183"/>
      <c r="O510" s="184"/>
      <c r="P510" s="215"/>
    </row>
    <row r="511" spans="1:28" ht="21" customHeight="1" x14ac:dyDescent="0.2">
      <c r="A511" s="181" t="str">
        <f>"Die "&amp;$B$14&amp;" wird freundlich unterstützt von:"</f>
        <v>Die   3-Serien Liga wird freundlich unterstützt von:</v>
      </c>
      <c r="O511" s="189"/>
      <c r="P511" s="181" t="str">
        <f>"Die "&amp;$B$14&amp;" wird freundlich unterstützt von:"</f>
        <v>Die   3-Serien Liga wird freundlich unterstützt von:</v>
      </c>
    </row>
    <row r="512" spans="1:28" ht="18" customHeight="1" x14ac:dyDescent="0.25">
      <c r="A512" s="185"/>
      <c r="B512" s="186"/>
      <c r="C512" s="186"/>
      <c r="D512" s="186"/>
      <c r="E512" s="186"/>
      <c r="F512" s="186"/>
      <c r="G512" s="186"/>
      <c r="H512" s="186"/>
      <c r="I512" s="186"/>
      <c r="J512" s="186"/>
      <c r="K512" s="186"/>
      <c r="L512" s="186"/>
      <c r="O512" s="184"/>
      <c r="P512" s="185"/>
      <c r="Q512" s="186"/>
      <c r="R512" s="186"/>
      <c r="S512" s="186"/>
      <c r="T512" s="186"/>
      <c r="U512" s="186"/>
      <c r="V512" s="186"/>
      <c r="W512" s="186"/>
      <c r="X512" s="186"/>
      <c r="Y512" s="186"/>
      <c r="Z512" s="186"/>
      <c r="AA512" s="186"/>
    </row>
    <row r="513" spans="1:28" ht="18" customHeight="1" x14ac:dyDescent="0.3">
      <c r="A513" s="187">
        <f>$A$3</f>
        <v>0</v>
      </c>
      <c r="B513" s="186"/>
      <c r="C513" s="186"/>
      <c r="D513" s="186"/>
      <c r="E513" s="186"/>
      <c r="F513" s="186"/>
      <c r="G513" s="186"/>
      <c r="H513" s="186"/>
      <c r="I513" s="186"/>
      <c r="J513" s="186"/>
      <c r="K513" s="186"/>
      <c r="L513" s="186"/>
      <c r="O513" s="184"/>
      <c r="P513" s="187">
        <f>$A$3</f>
        <v>0</v>
      </c>
      <c r="Q513" s="186"/>
      <c r="R513" s="186"/>
      <c r="S513" s="186"/>
      <c r="T513" s="186"/>
      <c r="U513" s="186"/>
      <c r="V513" s="186"/>
      <c r="W513" s="186"/>
      <c r="X513" s="186"/>
      <c r="Y513" s="186"/>
      <c r="Z513" s="186"/>
      <c r="AA513" s="186"/>
    </row>
    <row r="514" spans="1:28" ht="18" customHeight="1" x14ac:dyDescent="0.25">
      <c r="A514" s="185"/>
      <c r="B514" s="186"/>
      <c r="C514" s="186"/>
      <c r="D514" s="186"/>
      <c r="E514" s="186"/>
      <c r="F514" s="186"/>
      <c r="G514" s="186"/>
      <c r="H514" s="186"/>
      <c r="I514" s="186"/>
      <c r="J514" s="186"/>
      <c r="K514" s="186"/>
      <c r="L514" s="186"/>
      <c r="O514" s="184"/>
      <c r="P514" s="185"/>
      <c r="Q514" s="186"/>
      <c r="R514" s="186"/>
      <c r="S514" s="186"/>
      <c r="T514" s="186"/>
      <c r="U514" s="186"/>
      <c r="V514" s="186"/>
      <c r="W514" s="186"/>
      <c r="X514" s="186"/>
      <c r="Y514" s="186"/>
      <c r="Z514" s="186"/>
      <c r="AA514" s="186"/>
    </row>
    <row r="515" spans="1:28" ht="18" customHeight="1" x14ac:dyDescent="0.25">
      <c r="A515" s="185"/>
      <c r="B515" s="186"/>
      <c r="C515" s="186"/>
      <c r="D515" s="186"/>
      <c r="E515" s="186"/>
      <c r="F515" s="186"/>
      <c r="G515" s="186"/>
      <c r="H515" s="186"/>
      <c r="I515" s="186"/>
      <c r="J515" s="186"/>
      <c r="K515" s="186"/>
      <c r="L515" s="186"/>
      <c r="O515" s="184"/>
      <c r="P515" s="185"/>
      <c r="Q515" s="186"/>
      <c r="R515" s="186"/>
      <c r="S515" s="186"/>
      <c r="T515" s="186"/>
      <c r="U515" s="186"/>
      <c r="V515" s="186"/>
      <c r="W515" s="186"/>
      <c r="X515" s="186"/>
      <c r="Y515" s="186"/>
      <c r="Z515" s="186"/>
      <c r="AA515" s="186"/>
    </row>
    <row r="516" spans="1:28" ht="18" customHeight="1" x14ac:dyDescent="0.25">
      <c r="A516" s="185"/>
      <c r="B516" s="186"/>
      <c r="C516" s="186"/>
      <c r="D516" s="186"/>
      <c r="E516" s="186"/>
      <c r="F516" s="186"/>
      <c r="G516" s="186"/>
      <c r="H516" s="186"/>
      <c r="I516" s="186"/>
      <c r="J516" s="186"/>
      <c r="K516" s="186"/>
      <c r="L516" s="186"/>
      <c r="O516" s="184"/>
      <c r="P516" s="185"/>
      <c r="Q516" s="186"/>
      <c r="R516" s="186"/>
      <c r="S516" s="186"/>
      <c r="T516" s="186"/>
      <c r="U516" s="186"/>
      <c r="V516" s="186"/>
      <c r="W516" s="186"/>
      <c r="X516" s="186"/>
      <c r="Y516" s="186"/>
      <c r="Z516" s="186"/>
      <c r="AA516" s="186"/>
    </row>
    <row r="517" spans="1:28" ht="18" customHeight="1" x14ac:dyDescent="0.25">
      <c r="A517" s="185"/>
      <c r="B517" s="186"/>
      <c r="C517" s="186"/>
      <c r="D517" s="186"/>
      <c r="E517" s="186"/>
      <c r="F517" s="186"/>
      <c r="G517" s="186"/>
      <c r="H517" s="186"/>
      <c r="I517" s="186"/>
      <c r="J517" s="186"/>
      <c r="K517" s="186"/>
      <c r="L517" s="186"/>
      <c r="O517" s="184"/>
      <c r="P517" s="185"/>
      <c r="Q517" s="186"/>
      <c r="R517" s="186"/>
      <c r="S517" s="186"/>
      <c r="T517" s="186"/>
      <c r="U517" s="186"/>
      <c r="V517" s="186"/>
      <c r="W517" s="186"/>
      <c r="X517" s="186"/>
      <c r="Y517" s="186"/>
      <c r="Z517" s="186"/>
      <c r="AA517" s="186"/>
    </row>
    <row r="518" spans="1:28" ht="18" customHeight="1" x14ac:dyDescent="0.25">
      <c r="A518" s="185"/>
      <c r="B518" s="186"/>
      <c r="C518" s="186"/>
      <c r="D518" s="186"/>
      <c r="E518" s="186"/>
      <c r="F518" s="186"/>
      <c r="G518" s="186"/>
      <c r="H518" s="186"/>
      <c r="I518" s="186"/>
      <c r="J518" s="186"/>
      <c r="K518" s="186"/>
      <c r="L518" s="186"/>
      <c r="O518" s="184"/>
      <c r="P518" s="185"/>
      <c r="Q518" s="186"/>
      <c r="R518" s="186"/>
      <c r="S518" s="186"/>
      <c r="T518" s="186"/>
      <c r="U518" s="186"/>
      <c r="V518" s="186"/>
      <c r="W518" s="186"/>
      <c r="X518" s="186"/>
      <c r="Y518" s="186"/>
      <c r="Z518" s="186"/>
      <c r="AA518" s="186"/>
    </row>
    <row r="519" spans="1:28" ht="18" customHeight="1" x14ac:dyDescent="0.25">
      <c r="A519" s="185"/>
      <c r="B519" s="186"/>
      <c r="C519" s="186"/>
      <c r="D519" s="186"/>
      <c r="E519" s="186"/>
      <c r="F519" s="186"/>
      <c r="G519" s="186"/>
      <c r="H519" s="186"/>
      <c r="I519" s="186"/>
      <c r="J519" s="186"/>
      <c r="K519" s="186"/>
      <c r="L519" s="186"/>
      <c r="O519" s="184"/>
      <c r="P519" s="185"/>
      <c r="Q519" s="186"/>
      <c r="R519" s="186"/>
      <c r="S519" s="186"/>
      <c r="T519" s="186"/>
      <c r="U519" s="186"/>
      <c r="V519" s="186"/>
      <c r="W519" s="186"/>
      <c r="X519" s="186"/>
      <c r="Y519" s="186"/>
      <c r="Z519" s="186"/>
      <c r="AA519" s="186"/>
    </row>
    <row r="520" spans="1:28" ht="18" customHeight="1" x14ac:dyDescent="0.25">
      <c r="A520" s="185"/>
      <c r="B520" s="186"/>
      <c r="C520" s="186"/>
      <c r="D520" s="186"/>
      <c r="E520" s="186"/>
      <c r="F520" s="186"/>
      <c r="G520" s="186"/>
      <c r="H520" s="186"/>
      <c r="I520" s="186"/>
      <c r="J520" s="186"/>
      <c r="K520" s="186"/>
      <c r="L520" s="186"/>
      <c r="O520" s="184"/>
      <c r="P520" s="185"/>
      <c r="Q520" s="186"/>
      <c r="R520" s="186"/>
      <c r="S520" s="186"/>
      <c r="T520" s="186"/>
      <c r="U520" s="186"/>
      <c r="V520" s="186"/>
      <c r="W520" s="186"/>
      <c r="X520" s="186"/>
      <c r="Y520" s="186"/>
      <c r="Z520" s="186"/>
      <c r="AA520" s="186"/>
    </row>
    <row r="521" spans="1:28" ht="18" customHeight="1" x14ac:dyDescent="0.25">
      <c r="A521" s="185"/>
      <c r="B521" s="186"/>
      <c r="C521" s="186"/>
      <c r="D521" s="186"/>
      <c r="E521" s="186"/>
      <c r="F521" s="186"/>
      <c r="G521" s="186"/>
      <c r="H521" s="186"/>
      <c r="I521" s="186"/>
      <c r="J521" s="186"/>
      <c r="K521" s="186"/>
      <c r="L521" s="186"/>
      <c r="O521" s="184"/>
      <c r="P521" s="185"/>
      <c r="Q521" s="186"/>
      <c r="R521" s="186"/>
      <c r="S521" s="186"/>
      <c r="T521" s="186"/>
      <c r="U521" s="186"/>
      <c r="V521" s="186"/>
      <c r="W521" s="186"/>
      <c r="X521" s="186"/>
      <c r="Y521" s="186"/>
      <c r="Z521" s="186"/>
      <c r="AA521" s="186"/>
    </row>
    <row r="522" spans="1:28" ht="18" customHeight="1" x14ac:dyDescent="0.25">
      <c r="A522" s="185"/>
      <c r="B522" s="186"/>
      <c r="C522" s="186"/>
      <c r="D522" s="186"/>
      <c r="E522" s="186"/>
      <c r="F522" s="186"/>
      <c r="G522" s="186"/>
      <c r="H522" s="186"/>
      <c r="I522" s="186"/>
      <c r="J522" s="186"/>
      <c r="K522" s="186"/>
      <c r="L522" s="186"/>
      <c r="O522" s="189"/>
      <c r="P522" s="185"/>
      <c r="Q522" s="186"/>
      <c r="R522" s="186"/>
      <c r="S522" s="186"/>
      <c r="T522" s="186"/>
      <c r="U522" s="186"/>
      <c r="V522" s="186"/>
      <c r="W522" s="186"/>
      <c r="X522" s="186"/>
      <c r="Y522" s="186"/>
      <c r="Z522" s="186"/>
      <c r="AA522" s="186"/>
    </row>
    <row r="523" spans="1:28" ht="18" customHeight="1" x14ac:dyDescent="0.25">
      <c r="A523" s="185"/>
      <c r="B523" s="186"/>
      <c r="C523" s="186"/>
      <c r="D523" s="186"/>
      <c r="E523" s="186"/>
      <c r="F523" s="186"/>
      <c r="G523" s="186"/>
      <c r="H523" s="186"/>
      <c r="I523" s="186"/>
      <c r="J523" s="186"/>
      <c r="K523" s="186"/>
      <c r="L523" s="186"/>
      <c r="O523" s="189"/>
      <c r="P523" s="185"/>
      <c r="Q523" s="186"/>
      <c r="R523" s="186"/>
      <c r="S523" s="186"/>
      <c r="T523" s="186"/>
      <c r="U523" s="186"/>
      <c r="V523" s="186"/>
      <c r="W523" s="186"/>
      <c r="X523" s="186"/>
      <c r="Y523" s="186"/>
      <c r="Z523" s="186"/>
      <c r="AA523" s="186"/>
    </row>
    <row r="524" spans="1:28" ht="24" customHeight="1" thickBot="1" x14ac:dyDescent="0.25">
      <c r="A524" s="81"/>
      <c r="B524" s="267" t="str">
        <f>$B$14</f>
        <v xml:space="preserve">  3-Serien Liga</v>
      </c>
      <c r="C524" s="267"/>
      <c r="D524" s="267"/>
      <c r="E524" s="267"/>
      <c r="F524" s="267"/>
      <c r="G524" s="267"/>
      <c r="H524" s="267"/>
      <c r="I524" s="267"/>
      <c r="J524" s="268">
        <f>$J$14</f>
        <v>2023</v>
      </c>
      <c r="K524" s="268"/>
      <c r="L524" s="268"/>
      <c r="M524" s="180" t="str">
        <f>M494</f>
        <v>K</v>
      </c>
      <c r="N524" s="180"/>
      <c r="O524" s="69">
        <f>O494+2</f>
        <v>4</v>
      </c>
      <c r="P524" s="81"/>
      <c r="Q524" s="267" t="str">
        <f>$B$14</f>
        <v xml:space="preserve">  3-Serien Liga</v>
      </c>
      <c r="R524" s="267"/>
      <c r="S524" s="267"/>
      <c r="T524" s="267"/>
      <c r="U524" s="267"/>
      <c r="V524" s="267"/>
      <c r="W524" s="267"/>
      <c r="X524" s="267"/>
      <c r="Y524" s="268">
        <f>$J$14</f>
        <v>2023</v>
      </c>
      <c r="Z524" s="268"/>
      <c r="AA524" s="268"/>
    </row>
    <row r="525" spans="1:28" ht="18" customHeight="1" thickBot="1" x14ac:dyDescent="0.3">
      <c r="A525" s="82" t="s">
        <v>90</v>
      </c>
      <c r="B525" s="188"/>
      <c r="C525" s="188"/>
      <c r="D525" s="84" t="str">
        <f>M524&amp;O524</f>
        <v>K4</v>
      </c>
      <c r="E525" s="84" t="s">
        <v>91</v>
      </c>
      <c r="F525" s="188"/>
      <c r="G525" s="254"/>
      <c r="H525" s="274"/>
      <c r="I525" s="274"/>
      <c r="J525" s="274"/>
      <c r="K525" s="274"/>
      <c r="L525" s="276"/>
      <c r="M525" s="166"/>
      <c r="N525" s="166"/>
      <c r="O525" s="189"/>
      <c r="P525" s="82" t="s">
        <v>90</v>
      </c>
      <c r="Q525" s="188"/>
      <c r="R525" s="188"/>
      <c r="S525" s="84" t="str">
        <f>M524&amp;O524-1</f>
        <v>K3</v>
      </c>
      <c r="T525" s="84" t="s">
        <v>91</v>
      </c>
      <c r="U525" s="188"/>
      <c r="V525" s="254"/>
      <c r="W525" s="254"/>
      <c r="X525" s="254"/>
      <c r="Y525" s="254"/>
      <c r="Z525" s="254"/>
      <c r="AA525" s="257"/>
    </row>
    <row r="526" spans="1:28" ht="18" customHeight="1" thickBot="1" x14ac:dyDescent="0.25">
      <c r="A526" s="190" t="s">
        <v>92</v>
      </c>
      <c r="B526" s="191" t="s">
        <v>93</v>
      </c>
      <c r="C526" s="191" t="s">
        <v>23</v>
      </c>
      <c r="D526" s="191" t="s">
        <v>94</v>
      </c>
      <c r="E526" s="191" t="s">
        <v>95</v>
      </c>
      <c r="F526" s="191" t="s">
        <v>96</v>
      </c>
      <c r="G526" s="192" t="s">
        <v>97</v>
      </c>
      <c r="H526" s="263" t="s">
        <v>98</v>
      </c>
      <c r="I526" s="264"/>
      <c r="J526" s="264"/>
      <c r="K526" s="264"/>
      <c r="L526" s="265"/>
      <c r="M526" s="166"/>
      <c r="N526" s="166"/>
      <c r="O526" s="189"/>
      <c r="P526" s="190" t="s">
        <v>92</v>
      </c>
      <c r="Q526" s="191" t="s">
        <v>93</v>
      </c>
      <c r="R526" s="191" t="s">
        <v>23</v>
      </c>
      <c r="S526" s="191" t="s">
        <v>94</v>
      </c>
      <c r="T526" s="191" t="s">
        <v>95</v>
      </c>
      <c r="U526" s="191" t="s">
        <v>96</v>
      </c>
      <c r="V526" s="192" t="s">
        <v>97</v>
      </c>
      <c r="W526" s="263" t="s">
        <v>98</v>
      </c>
      <c r="X526" s="264"/>
      <c r="Y526" s="264"/>
      <c r="Z526" s="264"/>
      <c r="AA526" s="265"/>
    </row>
    <row r="527" spans="1:28" ht="21.75" customHeight="1" thickBot="1" x14ac:dyDescent="0.25">
      <c r="A527" s="266" t="s">
        <v>144</v>
      </c>
      <c r="B527" s="274"/>
      <c r="C527" s="275"/>
      <c r="D527" s="193" t="s">
        <v>100</v>
      </c>
      <c r="E527" s="193"/>
      <c r="F527" s="194"/>
      <c r="G527" s="195" t="s">
        <v>100</v>
      </c>
      <c r="H527" s="190"/>
      <c r="I527" s="193"/>
      <c r="J527" s="193"/>
      <c r="K527" s="193"/>
      <c r="L527" s="195"/>
      <c r="M527" s="162" t="s">
        <v>138</v>
      </c>
      <c r="N527" s="176"/>
      <c r="O527" s="94"/>
      <c r="P527" s="266" t="s">
        <v>144</v>
      </c>
      <c r="Q527" s="274"/>
      <c r="R527" s="275"/>
      <c r="S527" s="193" t="s">
        <v>100</v>
      </c>
      <c r="T527" s="193"/>
      <c r="U527" s="194"/>
      <c r="V527" s="195" t="s">
        <v>100</v>
      </c>
      <c r="W527" s="190"/>
      <c r="X527" s="193"/>
      <c r="Y527" s="193"/>
      <c r="Z527" s="193"/>
      <c r="AA527" s="195"/>
      <c r="AB527" s="162" t="s">
        <v>138</v>
      </c>
    </row>
    <row r="528" spans="1:28" ht="21.75" customHeight="1" x14ac:dyDescent="0.2">
      <c r="A528" s="196" t="s">
        <v>112</v>
      </c>
      <c r="B528" s="71">
        <f>VLOOKUP($D525,'Tischplan_16er_1.-5.'!$4:$100,34)</f>
        <v>12</v>
      </c>
      <c r="C528" s="71">
        <f>VLOOKUP($D525,'Tischplan_16er_1.-5.'!$4:$100,35)</f>
        <v>1</v>
      </c>
      <c r="D528" s="197"/>
      <c r="E528" s="197"/>
      <c r="F528" s="198"/>
      <c r="G528" s="199"/>
      <c r="H528" s="200"/>
      <c r="I528" s="197"/>
      <c r="J528" s="197"/>
      <c r="K528" s="197"/>
      <c r="L528" s="199"/>
      <c r="M528" s="157"/>
      <c r="N528" s="176"/>
      <c r="O528" s="94"/>
      <c r="P528" s="196" t="s">
        <v>112</v>
      </c>
      <c r="Q528" s="71">
        <f>VLOOKUP($S525,'Tischplan_16er_1.-5.'!$4:$100,34)</f>
        <v>11</v>
      </c>
      <c r="R528" s="71">
        <f>VLOOKUP($S525,'Tischplan_16er_1.-5.'!$4:$100,35)</f>
        <v>1</v>
      </c>
      <c r="S528" s="197"/>
      <c r="T528" s="197"/>
      <c r="U528" s="198"/>
      <c r="V528" s="199"/>
      <c r="W528" s="200"/>
      <c r="X528" s="197"/>
      <c r="Y528" s="197"/>
      <c r="Z528" s="197"/>
      <c r="AA528" s="199"/>
      <c r="AB528" s="157"/>
    </row>
    <row r="529" spans="1:28" ht="21.75" customHeight="1" x14ac:dyDescent="0.2">
      <c r="A529" s="201" t="s">
        <v>113</v>
      </c>
      <c r="B529" s="168">
        <f>VLOOKUP($D525,'Tischplan_16er_1.-5.'!$4:$100,36)</f>
        <v>12</v>
      </c>
      <c r="C529" s="168">
        <f>VLOOKUP($D525,'Tischplan_16er_1.-5.'!$4:$100,37)</f>
        <v>2</v>
      </c>
      <c r="D529" s="202"/>
      <c r="E529" s="202"/>
      <c r="F529" s="203"/>
      <c r="G529" s="204"/>
      <c r="H529" s="205"/>
      <c r="I529" s="202"/>
      <c r="J529" s="202"/>
      <c r="K529" s="202"/>
      <c r="L529" s="204"/>
      <c r="M529" s="157"/>
      <c r="N529" s="176"/>
      <c r="O529" s="94"/>
      <c r="P529" s="201" t="s">
        <v>113</v>
      </c>
      <c r="Q529" s="168">
        <f>VLOOKUP($S525,'Tischplan_16er_1.-5.'!$4:$100,36)</f>
        <v>11</v>
      </c>
      <c r="R529" s="168">
        <f>VLOOKUP($S525,'Tischplan_16er_1.-5.'!$4:$100,37)</f>
        <v>2</v>
      </c>
      <c r="S529" s="202"/>
      <c r="T529" s="202"/>
      <c r="U529" s="203"/>
      <c r="V529" s="204"/>
      <c r="W529" s="205"/>
      <c r="X529" s="202"/>
      <c r="Y529" s="202"/>
      <c r="Z529" s="202"/>
      <c r="AA529" s="204"/>
      <c r="AB529" s="157"/>
    </row>
    <row r="530" spans="1:28" ht="21.75" customHeight="1" thickBot="1" x14ac:dyDescent="0.25">
      <c r="A530" s="206" t="s">
        <v>145</v>
      </c>
      <c r="B530" s="73">
        <f>VLOOKUP($D525,'Tischplan_16er_1.-5.'!$4:$100,38)</f>
        <v>12</v>
      </c>
      <c r="C530" s="73">
        <f>VLOOKUP($D525,'Tischplan_16er_1.-5.'!$4:$100,39)</f>
        <v>3</v>
      </c>
      <c r="D530" s="207"/>
      <c r="E530" s="207"/>
      <c r="F530" s="208"/>
      <c r="G530" s="209"/>
      <c r="H530" s="210"/>
      <c r="I530" s="207"/>
      <c r="J530" s="207"/>
      <c r="K530" s="207"/>
      <c r="L530" s="209"/>
      <c r="M530" s="157"/>
      <c r="N530" s="176"/>
      <c r="O530" s="94"/>
      <c r="P530" s="206" t="s">
        <v>145</v>
      </c>
      <c r="Q530" s="73">
        <f>VLOOKUP($S525,'Tischplan_16er_1.-5.'!$4:$100,38)</f>
        <v>11</v>
      </c>
      <c r="R530" s="73">
        <f>VLOOKUP($S525,'Tischplan_16er_1.-5.'!$4:$100,39)</f>
        <v>3</v>
      </c>
      <c r="S530" s="207"/>
      <c r="T530" s="207"/>
      <c r="U530" s="208"/>
      <c r="V530" s="209"/>
      <c r="W530" s="210"/>
      <c r="X530" s="207"/>
      <c r="Y530" s="207"/>
      <c r="Z530" s="207"/>
      <c r="AA530" s="209"/>
      <c r="AB530" s="157"/>
    </row>
    <row r="531" spans="1:28" ht="21.75" customHeight="1" thickBot="1" x14ac:dyDescent="0.25">
      <c r="A531" s="266" t="s">
        <v>146</v>
      </c>
      <c r="B531" s="274"/>
      <c r="C531" s="275"/>
      <c r="D531" s="193"/>
      <c r="E531" s="193"/>
      <c r="F531" s="194"/>
      <c r="G531" s="195"/>
      <c r="H531" s="190"/>
      <c r="I531" s="193"/>
      <c r="J531" s="193"/>
      <c r="K531" s="193"/>
      <c r="L531" s="195"/>
      <c r="O531" s="189"/>
      <c r="P531" s="266" t="s">
        <v>146</v>
      </c>
      <c r="Q531" s="274"/>
      <c r="R531" s="275"/>
      <c r="S531" s="193"/>
      <c r="T531" s="193"/>
      <c r="U531" s="194"/>
      <c r="V531" s="195"/>
      <c r="W531" s="190"/>
      <c r="X531" s="193"/>
      <c r="Y531" s="193"/>
      <c r="Z531" s="193"/>
      <c r="AA531" s="195"/>
    </row>
    <row r="532" spans="1:28" ht="21.75" customHeight="1" thickBot="1" x14ac:dyDescent="0.25">
      <c r="A532" s="266" t="s">
        <v>147</v>
      </c>
      <c r="B532" s="274"/>
      <c r="C532" s="275"/>
      <c r="D532" s="193" t="s">
        <v>100</v>
      </c>
      <c r="E532" s="193"/>
      <c r="F532" s="194"/>
      <c r="G532" s="195" t="s">
        <v>100</v>
      </c>
      <c r="H532" s="190"/>
      <c r="I532" s="193"/>
      <c r="J532" s="193"/>
      <c r="K532" s="193"/>
      <c r="L532" s="195"/>
      <c r="O532" s="189"/>
      <c r="P532" s="266" t="s">
        <v>147</v>
      </c>
      <c r="Q532" s="274"/>
      <c r="R532" s="275"/>
      <c r="S532" s="193" t="s">
        <v>100</v>
      </c>
      <c r="T532" s="193"/>
      <c r="U532" s="194"/>
      <c r="V532" s="195" t="s">
        <v>100</v>
      </c>
      <c r="W532" s="190"/>
      <c r="X532" s="193"/>
      <c r="Y532" s="193"/>
      <c r="Z532" s="193"/>
      <c r="AA532" s="195"/>
    </row>
    <row r="533" spans="1:28" ht="9" customHeight="1" thickBot="1" x14ac:dyDescent="0.25">
      <c r="A533" s="164"/>
      <c r="B533" s="211"/>
      <c r="C533" s="211"/>
      <c r="D533" s="188"/>
      <c r="E533" s="188"/>
      <c r="F533" s="188"/>
      <c r="G533" s="188"/>
      <c r="H533" s="188"/>
      <c r="I533" s="188"/>
      <c r="J533" s="188"/>
      <c r="K533" s="188"/>
      <c r="L533" s="188"/>
      <c r="P533" s="164"/>
      <c r="Q533" s="174"/>
      <c r="R533" s="174"/>
      <c r="S533" s="212"/>
      <c r="T533" s="212"/>
      <c r="U533" s="212"/>
      <c r="V533" s="212"/>
      <c r="W533" s="212"/>
      <c r="X533" s="212"/>
      <c r="Y533" s="212"/>
      <c r="Z533" s="212"/>
      <c r="AA533" s="212"/>
    </row>
    <row r="534" spans="1:28" ht="18" customHeight="1" thickBot="1" x14ac:dyDescent="0.3">
      <c r="A534" s="82" t="s">
        <v>148</v>
      </c>
      <c r="B534" s="188"/>
      <c r="C534" s="188"/>
      <c r="D534" s="84"/>
      <c r="E534" s="84"/>
      <c r="F534" s="188"/>
      <c r="G534" s="84"/>
      <c r="H534" s="188"/>
      <c r="I534" s="188"/>
      <c r="J534" s="188"/>
      <c r="K534" s="188"/>
      <c r="L534" s="213"/>
      <c r="O534" s="189"/>
      <c r="P534" s="82" t="s">
        <v>148</v>
      </c>
      <c r="Q534" s="188"/>
      <c r="R534" s="188"/>
      <c r="S534" s="84"/>
      <c r="T534" s="84"/>
      <c r="U534" s="188"/>
      <c r="V534" s="84"/>
      <c r="W534" s="188"/>
      <c r="X534" s="188"/>
      <c r="Y534" s="188"/>
      <c r="Z534" s="188"/>
      <c r="AA534" s="213"/>
    </row>
    <row r="535" spans="1:28" ht="21.75" customHeight="1" x14ac:dyDescent="0.2">
      <c r="A535" s="196" t="str">
        <f>$S495</f>
        <v>K1</v>
      </c>
      <c r="B535" s="71"/>
      <c r="C535" s="71"/>
      <c r="D535" s="197"/>
      <c r="E535" s="197"/>
      <c r="F535" s="197"/>
      <c r="G535" s="199"/>
      <c r="H535" s="200"/>
      <c r="I535" s="197"/>
      <c r="J535" s="197"/>
      <c r="K535" s="197"/>
      <c r="L535" s="199"/>
      <c r="O535" s="189"/>
      <c r="P535" s="196" t="str">
        <f>$S495</f>
        <v>K1</v>
      </c>
      <c r="Q535" s="71"/>
      <c r="R535" s="71"/>
      <c r="S535" s="197"/>
      <c r="T535" s="197"/>
      <c r="U535" s="197"/>
      <c r="V535" s="199"/>
      <c r="W535" s="200"/>
      <c r="X535" s="197"/>
      <c r="Y535" s="197"/>
      <c r="Z535" s="197"/>
      <c r="AA535" s="199"/>
    </row>
    <row r="536" spans="1:28" ht="21.75" customHeight="1" x14ac:dyDescent="0.2">
      <c r="A536" s="201" t="str">
        <f>$D495</f>
        <v>K2</v>
      </c>
      <c r="B536" s="168"/>
      <c r="C536" s="168"/>
      <c r="D536" s="202"/>
      <c r="E536" s="202"/>
      <c r="F536" s="202"/>
      <c r="G536" s="204"/>
      <c r="H536" s="205"/>
      <c r="I536" s="202"/>
      <c r="J536" s="202"/>
      <c r="K536" s="202"/>
      <c r="L536" s="204"/>
      <c r="O536" s="189"/>
      <c r="P536" s="201" t="str">
        <f>$D495</f>
        <v>K2</v>
      </c>
      <c r="Q536" s="168"/>
      <c r="R536" s="168"/>
      <c r="S536" s="202"/>
      <c r="T536" s="202"/>
      <c r="U536" s="202"/>
      <c r="V536" s="204"/>
      <c r="W536" s="205"/>
      <c r="X536" s="202"/>
      <c r="Y536" s="202"/>
      <c r="Z536" s="202"/>
      <c r="AA536" s="204"/>
    </row>
    <row r="537" spans="1:28" ht="21.75" customHeight="1" x14ac:dyDescent="0.2">
      <c r="A537" s="201" t="str">
        <f>$S525</f>
        <v>K3</v>
      </c>
      <c r="B537" s="168"/>
      <c r="C537" s="168"/>
      <c r="D537" s="202"/>
      <c r="E537" s="202"/>
      <c r="F537" s="202"/>
      <c r="G537" s="204"/>
      <c r="H537" s="205"/>
      <c r="I537" s="202"/>
      <c r="J537" s="202"/>
      <c r="K537" s="202"/>
      <c r="L537" s="204"/>
      <c r="O537" s="189"/>
      <c r="P537" s="201" t="str">
        <f>$S525</f>
        <v>K3</v>
      </c>
      <c r="Q537" s="168"/>
      <c r="R537" s="168"/>
      <c r="S537" s="202"/>
      <c r="T537" s="202"/>
      <c r="U537" s="202"/>
      <c r="V537" s="204"/>
      <c r="W537" s="205"/>
      <c r="X537" s="202"/>
      <c r="Y537" s="202"/>
      <c r="Z537" s="202"/>
      <c r="AA537" s="204"/>
    </row>
    <row r="538" spans="1:28" ht="21.75" customHeight="1" thickBot="1" x14ac:dyDescent="0.25">
      <c r="A538" s="214" t="str">
        <f>$D525</f>
        <v>K4</v>
      </c>
      <c r="B538" s="73"/>
      <c r="C538" s="73"/>
      <c r="D538" s="207"/>
      <c r="E538" s="207"/>
      <c r="F538" s="207"/>
      <c r="G538" s="209"/>
      <c r="H538" s="210"/>
      <c r="I538" s="207"/>
      <c r="J538" s="207"/>
      <c r="K538" s="207"/>
      <c r="L538" s="209"/>
      <c r="O538" s="189"/>
      <c r="P538" s="214" t="str">
        <f>$D525</f>
        <v>K4</v>
      </c>
      <c r="Q538" s="73"/>
      <c r="R538" s="73"/>
      <c r="S538" s="207"/>
      <c r="T538" s="207"/>
      <c r="U538" s="207"/>
      <c r="V538" s="209"/>
      <c r="W538" s="210"/>
      <c r="X538" s="207"/>
      <c r="Y538" s="207"/>
      <c r="Z538" s="207"/>
      <c r="AA538" s="209"/>
    </row>
    <row r="539" spans="1:28" ht="21.75" customHeight="1" thickBot="1" x14ac:dyDescent="0.3">
      <c r="A539" s="105" t="s">
        <v>114</v>
      </c>
      <c r="B539" s="193"/>
      <c r="C539" s="193"/>
      <c r="D539" s="193"/>
      <c r="E539" s="193"/>
      <c r="F539" s="193"/>
      <c r="G539" s="195"/>
      <c r="H539" s="190"/>
      <c r="I539" s="193"/>
      <c r="J539" s="193"/>
      <c r="K539" s="193"/>
      <c r="L539" s="195"/>
      <c r="M539" s="183"/>
      <c r="N539" s="183"/>
      <c r="O539" s="184"/>
      <c r="P539" s="105" t="s">
        <v>114</v>
      </c>
      <c r="Q539" s="193"/>
      <c r="R539" s="193"/>
      <c r="S539" s="193"/>
      <c r="T539" s="193"/>
      <c r="U539" s="193"/>
      <c r="V539" s="195"/>
      <c r="W539" s="190"/>
      <c r="X539" s="193"/>
      <c r="Y539" s="193"/>
      <c r="Z539" s="193"/>
      <c r="AA539" s="195"/>
    </row>
    <row r="540" spans="1:28" ht="3" customHeight="1" x14ac:dyDescent="0.2"/>
    <row r="541" spans="1:28" ht="21" customHeight="1" x14ac:dyDescent="0.2">
      <c r="A541" s="181" t="str">
        <f>"Die "&amp;$B554&amp;" wird freundlich unterstützt von:"</f>
        <v>Die   3-Serien Liga wird freundlich unterstützt von:</v>
      </c>
      <c r="M541" s="183"/>
      <c r="N541" s="183"/>
      <c r="O541" s="184"/>
      <c r="P541" s="181" t="str">
        <f>"Die "&amp;$B554&amp;" wird freundlich unterstützt von:"</f>
        <v>Die   3-Serien Liga wird freundlich unterstützt von:</v>
      </c>
    </row>
    <row r="542" spans="1:28" ht="18" customHeight="1" x14ac:dyDescent="0.25">
      <c r="A542" s="185"/>
      <c r="B542" s="186"/>
      <c r="C542" s="186"/>
      <c r="D542" s="186"/>
      <c r="E542" s="186"/>
      <c r="F542" s="186"/>
      <c r="G542" s="186"/>
      <c r="H542" s="186"/>
      <c r="I542" s="186"/>
      <c r="J542" s="186"/>
      <c r="K542" s="186"/>
      <c r="L542" s="186"/>
      <c r="O542" s="184"/>
      <c r="P542" s="185"/>
      <c r="Q542" s="186"/>
      <c r="R542" s="186"/>
      <c r="S542" s="186"/>
      <c r="T542" s="186"/>
      <c r="U542" s="186"/>
      <c r="V542" s="186"/>
      <c r="W542" s="186"/>
      <c r="X542" s="186"/>
      <c r="Y542" s="186"/>
      <c r="Z542" s="186"/>
      <c r="AA542" s="186"/>
    </row>
    <row r="543" spans="1:28" ht="18" customHeight="1" x14ac:dyDescent="0.3">
      <c r="A543" s="187">
        <f>$A$3</f>
        <v>0</v>
      </c>
      <c r="B543" s="186"/>
      <c r="C543" s="186"/>
      <c r="D543" s="186"/>
      <c r="E543" s="186"/>
      <c r="F543" s="186"/>
      <c r="G543" s="186"/>
      <c r="H543" s="186"/>
      <c r="I543" s="186"/>
      <c r="J543" s="186"/>
      <c r="K543" s="186"/>
      <c r="L543" s="186"/>
      <c r="O543" s="184"/>
      <c r="P543" s="187">
        <f>$A$3</f>
        <v>0</v>
      </c>
      <c r="Q543" s="186"/>
      <c r="R543" s="186"/>
      <c r="S543" s="186"/>
      <c r="T543" s="186"/>
      <c r="U543" s="186"/>
      <c r="V543" s="186"/>
      <c r="W543" s="186"/>
      <c r="X543" s="186"/>
      <c r="Y543" s="186"/>
      <c r="Z543" s="186"/>
      <c r="AA543" s="186"/>
    </row>
    <row r="544" spans="1:28" ht="18" customHeight="1" x14ac:dyDescent="0.25">
      <c r="A544" s="185"/>
      <c r="B544" s="186"/>
      <c r="C544" s="186"/>
      <c r="D544" s="186"/>
      <c r="E544" s="186"/>
      <c r="F544" s="186"/>
      <c r="G544" s="186"/>
      <c r="H544" s="186"/>
      <c r="I544" s="186"/>
      <c r="J544" s="186"/>
      <c r="K544" s="186"/>
      <c r="L544" s="186"/>
      <c r="O544" s="184"/>
      <c r="P544" s="185"/>
      <c r="Q544" s="186"/>
      <c r="R544" s="186"/>
      <c r="S544" s="186"/>
      <c r="T544" s="186"/>
      <c r="U544" s="186"/>
      <c r="V544" s="186"/>
      <c r="W544" s="186"/>
      <c r="X544" s="186"/>
      <c r="Y544" s="186"/>
      <c r="Z544" s="186"/>
      <c r="AA544" s="186"/>
    </row>
    <row r="545" spans="1:28" ht="18" customHeight="1" x14ac:dyDescent="0.25">
      <c r="A545" s="185"/>
      <c r="B545" s="186"/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O545" s="184"/>
      <c r="P545" s="185"/>
      <c r="Q545" s="186"/>
      <c r="R545" s="186"/>
      <c r="S545" s="186"/>
      <c r="T545" s="186"/>
      <c r="U545" s="186"/>
      <c r="V545" s="186"/>
      <c r="W545" s="186"/>
      <c r="X545" s="186"/>
      <c r="Y545" s="186"/>
      <c r="Z545" s="186"/>
      <c r="AA545" s="186"/>
    </row>
    <row r="546" spans="1:28" ht="18" customHeight="1" x14ac:dyDescent="0.25">
      <c r="A546" s="185"/>
      <c r="B546" s="186"/>
      <c r="C546" s="186"/>
      <c r="D546" s="186"/>
      <c r="E546" s="186"/>
      <c r="F546" s="186"/>
      <c r="G546" s="186"/>
      <c r="H546" s="186"/>
      <c r="I546" s="186"/>
      <c r="J546" s="186"/>
      <c r="K546" s="186"/>
      <c r="L546" s="186"/>
      <c r="O546" s="184"/>
      <c r="P546" s="185"/>
      <c r="Q546" s="186"/>
      <c r="R546" s="186"/>
      <c r="S546" s="186"/>
      <c r="T546" s="186"/>
      <c r="U546" s="186"/>
      <c r="V546" s="186"/>
      <c r="W546" s="186"/>
      <c r="X546" s="186"/>
      <c r="Y546" s="186"/>
      <c r="Z546" s="186"/>
      <c r="AA546" s="186"/>
    </row>
    <row r="547" spans="1:28" ht="18" customHeight="1" x14ac:dyDescent="0.25">
      <c r="A547" s="185"/>
      <c r="B547" s="186"/>
      <c r="C547" s="186"/>
      <c r="D547" s="186"/>
      <c r="E547" s="186"/>
      <c r="F547" s="186"/>
      <c r="G547" s="186"/>
      <c r="H547" s="186"/>
      <c r="I547" s="186"/>
      <c r="J547" s="186"/>
      <c r="K547" s="186"/>
      <c r="L547" s="186"/>
      <c r="O547" s="184"/>
      <c r="P547" s="185"/>
      <c r="Q547" s="186"/>
      <c r="R547" s="186"/>
      <c r="S547" s="186"/>
      <c r="T547" s="186"/>
      <c r="U547" s="186"/>
      <c r="V547" s="186"/>
      <c r="W547" s="186"/>
      <c r="X547" s="186"/>
      <c r="Y547" s="186"/>
      <c r="Z547" s="186"/>
      <c r="AA547" s="186"/>
    </row>
    <row r="548" spans="1:28" ht="18" customHeight="1" x14ac:dyDescent="0.25">
      <c r="A548" s="185"/>
      <c r="B548" s="186"/>
      <c r="C548" s="186"/>
      <c r="D548" s="186"/>
      <c r="E548" s="186"/>
      <c r="F548" s="186"/>
      <c r="G548" s="186"/>
      <c r="H548" s="186"/>
      <c r="I548" s="186"/>
      <c r="J548" s="186"/>
      <c r="K548" s="186"/>
      <c r="L548" s="186"/>
      <c r="O548" s="184"/>
      <c r="P548" s="185"/>
      <c r="Q548" s="186"/>
      <c r="R548" s="186"/>
      <c r="S548" s="186"/>
      <c r="T548" s="186"/>
      <c r="U548" s="186"/>
      <c r="V548" s="186"/>
      <c r="W548" s="186"/>
      <c r="X548" s="186"/>
      <c r="Y548" s="186"/>
      <c r="Z548" s="186"/>
      <c r="AA548" s="186"/>
    </row>
    <row r="549" spans="1:28" ht="18" customHeight="1" x14ac:dyDescent="0.25">
      <c r="A549" s="185"/>
      <c r="B549" s="186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O549" s="184"/>
      <c r="P549" s="185"/>
      <c r="Q549" s="186"/>
      <c r="R549" s="186"/>
      <c r="S549" s="186"/>
      <c r="T549" s="186"/>
      <c r="U549" s="186"/>
      <c r="V549" s="186"/>
      <c r="W549" s="186"/>
      <c r="X549" s="186"/>
      <c r="Y549" s="186"/>
      <c r="Z549" s="186"/>
      <c r="AA549" s="186"/>
    </row>
    <row r="550" spans="1:28" ht="18" customHeight="1" x14ac:dyDescent="0.25">
      <c r="A550" s="185"/>
      <c r="B550" s="186"/>
      <c r="C550" s="186"/>
      <c r="D550" s="186"/>
      <c r="E550" s="186"/>
      <c r="F550" s="186"/>
      <c r="G550" s="186"/>
      <c r="H550" s="186"/>
      <c r="I550" s="186"/>
      <c r="J550" s="186"/>
      <c r="K550" s="186"/>
      <c r="L550" s="186"/>
      <c r="O550" s="184"/>
      <c r="P550" s="185"/>
      <c r="Q550" s="186"/>
      <c r="R550" s="186"/>
      <c r="S550" s="186"/>
      <c r="T550" s="186"/>
      <c r="U550" s="186"/>
      <c r="V550" s="186"/>
      <c r="W550" s="186"/>
      <c r="X550" s="186"/>
      <c r="Y550" s="186"/>
      <c r="Z550" s="186"/>
      <c r="AA550" s="186"/>
    </row>
    <row r="551" spans="1:28" ht="18" customHeight="1" x14ac:dyDescent="0.25">
      <c r="A551" s="185"/>
      <c r="B551" s="186"/>
      <c r="C551" s="186"/>
      <c r="D551" s="186"/>
      <c r="E551" s="186"/>
      <c r="F551" s="186"/>
      <c r="G551" s="186"/>
      <c r="H551" s="186"/>
      <c r="I551" s="186"/>
      <c r="J551" s="186"/>
      <c r="K551" s="186"/>
      <c r="L551" s="186"/>
      <c r="O551" s="184"/>
      <c r="P551" s="185"/>
      <c r="Q551" s="186"/>
      <c r="R551" s="186"/>
      <c r="S551" s="186"/>
      <c r="T551" s="186"/>
      <c r="U551" s="186"/>
      <c r="V551" s="186"/>
      <c r="W551" s="186"/>
      <c r="X551" s="186"/>
      <c r="Y551" s="186"/>
      <c r="Z551" s="186"/>
      <c r="AA551" s="186"/>
    </row>
    <row r="552" spans="1:28" ht="18" customHeight="1" x14ac:dyDescent="0.25">
      <c r="A552" s="185"/>
      <c r="B552" s="186"/>
      <c r="C552" s="186"/>
      <c r="D552" s="186"/>
      <c r="E552" s="186"/>
      <c r="F552" s="186"/>
      <c r="G552" s="186"/>
      <c r="H552" s="186"/>
      <c r="I552" s="186"/>
      <c r="J552" s="186"/>
      <c r="K552" s="186"/>
      <c r="L552" s="186"/>
      <c r="O552" s="184"/>
      <c r="P552" s="185"/>
      <c r="Q552" s="186"/>
      <c r="R552" s="186"/>
      <c r="S552" s="186"/>
      <c r="T552" s="186"/>
      <c r="U552" s="186"/>
      <c r="V552" s="186"/>
      <c r="W552" s="186"/>
      <c r="X552" s="186"/>
      <c r="Y552" s="186"/>
      <c r="Z552" s="186"/>
      <c r="AA552" s="186"/>
    </row>
    <row r="553" spans="1:28" ht="18" customHeight="1" x14ac:dyDescent="0.25">
      <c r="A553" s="185"/>
      <c r="B553" s="186"/>
      <c r="C553" s="186"/>
      <c r="D553" s="186"/>
      <c r="E553" s="186"/>
      <c r="F553" s="186"/>
      <c r="G553" s="186"/>
      <c r="H553" s="186"/>
      <c r="I553" s="186"/>
      <c r="J553" s="186"/>
      <c r="K553" s="186"/>
      <c r="L553" s="186"/>
      <c r="O553" s="184"/>
      <c r="P553" s="185"/>
      <c r="Q553" s="186"/>
      <c r="R553" s="186"/>
      <c r="S553" s="186"/>
      <c r="T553" s="186"/>
      <c r="U553" s="186"/>
      <c r="V553" s="186"/>
      <c r="W553" s="186"/>
      <c r="X553" s="186"/>
      <c r="Y553" s="186"/>
      <c r="Z553" s="186"/>
      <c r="AA553" s="186"/>
    </row>
    <row r="554" spans="1:28" ht="24" customHeight="1" thickBot="1" x14ac:dyDescent="0.25">
      <c r="A554" s="81"/>
      <c r="B554" s="267" t="str">
        <f>VORNE_15S!$B$1</f>
        <v xml:space="preserve">  3-Serien Liga</v>
      </c>
      <c r="C554" s="267"/>
      <c r="D554" s="267"/>
      <c r="E554" s="267"/>
      <c r="F554" s="267"/>
      <c r="G554" s="267"/>
      <c r="H554" s="267"/>
      <c r="I554" s="267"/>
      <c r="J554" s="268">
        <f>VORNE_15S!J541</f>
        <v>2023</v>
      </c>
      <c r="K554" s="268"/>
      <c r="L554" s="268"/>
      <c r="M554" s="180" t="str">
        <f>VORNE_15S!M541</f>
        <v>L</v>
      </c>
      <c r="N554" s="180"/>
      <c r="O554" s="69">
        <f>VORNE_15S!O541</f>
        <v>2</v>
      </c>
      <c r="P554" s="81"/>
      <c r="Q554" s="267" t="str">
        <f>$B$14</f>
        <v xml:space="preserve">  3-Serien Liga</v>
      </c>
      <c r="R554" s="267"/>
      <c r="S554" s="267"/>
      <c r="T554" s="267"/>
      <c r="U554" s="267"/>
      <c r="V554" s="267"/>
      <c r="W554" s="267"/>
      <c r="X554" s="267"/>
      <c r="Y554" s="268">
        <f>$J$14</f>
        <v>2023</v>
      </c>
      <c r="Z554" s="268"/>
      <c r="AA554" s="268"/>
    </row>
    <row r="555" spans="1:28" ht="18" customHeight="1" thickBot="1" x14ac:dyDescent="0.3">
      <c r="A555" s="82" t="s">
        <v>90</v>
      </c>
      <c r="B555" s="188"/>
      <c r="C555" s="188"/>
      <c r="D555" s="84" t="str">
        <f>M554&amp;O554</f>
        <v>L2</v>
      </c>
      <c r="E555" s="84" t="s">
        <v>91</v>
      </c>
      <c r="F555" s="188"/>
      <c r="G555" s="254"/>
      <c r="H555" s="254"/>
      <c r="I555" s="254"/>
      <c r="J555" s="254"/>
      <c r="K555" s="254"/>
      <c r="L555" s="257"/>
      <c r="M555" s="166"/>
      <c r="N555" s="166"/>
      <c r="O555" s="189"/>
      <c r="P555" s="82" t="s">
        <v>90</v>
      </c>
      <c r="Q555" s="188"/>
      <c r="R555" s="188"/>
      <c r="S555" s="84" t="str">
        <f>M554&amp;O554-1</f>
        <v>L1</v>
      </c>
      <c r="T555" s="84" t="s">
        <v>91</v>
      </c>
      <c r="U555" s="188"/>
      <c r="V555" s="254"/>
      <c r="W555" s="254"/>
      <c r="X555" s="254"/>
      <c r="Y555" s="254"/>
      <c r="Z555" s="254"/>
      <c r="AA555" s="257"/>
    </row>
    <row r="556" spans="1:28" ht="18" customHeight="1" thickBot="1" x14ac:dyDescent="0.25">
      <c r="A556" s="190" t="s">
        <v>92</v>
      </c>
      <c r="B556" s="191" t="s">
        <v>93</v>
      </c>
      <c r="C556" s="191" t="s">
        <v>23</v>
      </c>
      <c r="D556" s="191" t="s">
        <v>94</v>
      </c>
      <c r="E556" s="191" t="s">
        <v>95</v>
      </c>
      <c r="F556" s="191" t="s">
        <v>96</v>
      </c>
      <c r="G556" s="192" t="s">
        <v>97</v>
      </c>
      <c r="H556" s="263" t="s">
        <v>98</v>
      </c>
      <c r="I556" s="264"/>
      <c r="J556" s="264"/>
      <c r="K556" s="264"/>
      <c r="L556" s="265"/>
      <c r="M556" s="166"/>
      <c r="N556" s="166"/>
      <c r="O556" s="189"/>
      <c r="P556" s="190" t="s">
        <v>92</v>
      </c>
      <c r="Q556" s="191" t="s">
        <v>93</v>
      </c>
      <c r="R556" s="191" t="s">
        <v>23</v>
      </c>
      <c r="S556" s="191" t="s">
        <v>94</v>
      </c>
      <c r="T556" s="191" t="s">
        <v>95</v>
      </c>
      <c r="U556" s="191" t="s">
        <v>96</v>
      </c>
      <c r="V556" s="192" t="s">
        <v>97</v>
      </c>
      <c r="W556" s="263" t="s">
        <v>98</v>
      </c>
      <c r="X556" s="264"/>
      <c r="Y556" s="264"/>
      <c r="Z556" s="264"/>
      <c r="AA556" s="265"/>
    </row>
    <row r="557" spans="1:28" ht="21.75" customHeight="1" thickBot="1" x14ac:dyDescent="0.25">
      <c r="A557" s="266" t="s">
        <v>144</v>
      </c>
      <c r="B557" s="274"/>
      <c r="C557" s="275"/>
      <c r="D557" s="193" t="s">
        <v>100</v>
      </c>
      <c r="E557" s="193"/>
      <c r="F557" s="194"/>
      <c r="G557" s="195" t="s">
        <v>100</v>
      </c>
      <c r="H557" s="190"/>
      <c r="I557" s="193"/>
      <c r="J557" s="193"/>
      <c r="K557" s="193"/>
      <c r="L557" s="195"/>
      <c r="M557" s="162" t="s">
        <v>138</v>
      </c>
      <c r="N557" s="176"/>
      <c r="O557" s="94"/>
      <c r="P557" s="266" t="s">
        <v>144</v>
      </c>
      <c r="Q557" s="274"/>
      <c r="R557" s="275"/>
      <c r="S557" s="193" t="s">
        <v>100</v>
      </c>
      <c r="T557" s="193"/>
      <c r="U557" s="194"/>
      <c r="V557" s="195" t="s">
        <v>100</v>
      </c>
      <c r="W557" s="190"/>
      <c r="X557" s="193"/>
      <c r="Y557" s="193"/>
      <c r="Z557" s="193"/>
      <c r="AA557" s="195"/>
      <c r="AB557" s="162" t="s">
        <v>138</v>
      </c>
    </row>
    <row r="558" spans="1:28" ht="21.75" customHeight="1" x14ac:dyDescent="0.2">
      <c r="A558" s="196" t="s">
        <v>112</v>
      </c>
      <c r="B558" s="71">
        <f>VLOOKUP($D555,'Tischplan_16er_1.-5.'!$4:$100,34)</f>
        <v>9</v>
      </c>
      <c r="C558" s="71">
        <f>VLOOKUP($D555,'Tischplan_16er_1.-5.'!$4:$100,35)</f>
        <v>3</v>
      </c>
      <c r="D558" s="197"/>
      <c r="E558" s="197"/>
      <c r="F558" s="198"/>
      <c r="G558" s="199"/>
      <c r="H558" s="200"/>
      <c r="I558" s="197"/>
      <c r="J558" s="197"/>
      <c r="K558" s="197"/>
      <c r="L558" s="199"/>
      <c r="M558" s="157"/>
      <c r="N558" s="176"/>
      <c r="O558" s="94"/>
      <c r="P558" s="196" t="s">
        <v>112</v>
      </c>
      <c r="Q558" s="71">
        <f>VLOOKUP($S555,'Tischplan_16er_1.-5.'!$4:$100,34)</f>
        <v>10</v>
      </c>
      <c r="R558" s="71">
        <f>VLOOKUP($S555,'Tischplan_16er_1.-5.'!$4:$100,35)</f>
        <v>3</v>
      </c>
      <c r="S558" s="197"/>
      <c r="T558" s="197"/>
      <c r="U558" s="198"/>
      <c r="V558" s="199"/>
      <c r="W558" s="200"/>
      <c r="X558" s="197"/>
      <c r="Y558" s="197"/>
      <c r="Z558" s="197"/>
      <c r="AA558" s="199"/>
      <c r="AB558" s="157"/>
    </row>
    <row r="559" spans="1:28" ht="21.75" customHeight="1" x14ac:dyDescent="0.2">
      <c r="A559" s="201" t="s">
        <v>113</v>
      </c>
      <c r="B559" s="168">
        <f>VLOOKUP($D555,'Tischplan_16er_1.-5.'!$4:$100,36)</f>
        <v>12</v>
      </c>
      <c r="C559" s="168">
        <f>VLOOKUP($D555,'Tischplan_16er_1.-5.'!$4:$100,37)</f>
        <v>4</v>
      </c>
      <c r="D559" s="202"/>
      <c r="E559" s="202"/>
      <c r="F559" s="203"/>
      <c r="G559" s="204"/>
      <c r="H559" s="205"/>
      <c r="I559" s="202"/>
      <c r="J559" s="202"/>
      <c r="K559" s="202"/>
      <c r="L559" s="204"/>
      <c r="M559" s="157"/>
      <c r="N559" s="176"/>
      <c r="O559" s="94"/>
      <c r="P559" s="201" t="s">
        <v>113</v>
      </c>
      <c r="Q559" s="168">
        <f>VLOOKUP($S555,'Tischplan_16er_1.-5.'!$4:$100,36)</f>
        <v>11</v>
      </c>
      <c r="R559" s="168">
        <f>VLOOKUP($S555,'Tischplan_16er_1.-5.'!$4:$100,37)</f>
        <v>4</v>
      </c>
      <c r="S559" s="202"/>
      <c r="T559" s="202"/>
      <c r="U559" s="203"/>
      <c r="V559" s="204"/>
      <c r="W559" s="205"/>
      <c r="X559" s="202"/>
      <c r="Y559" s="202"/>
      <c r="Z559" s="202"/>
      <c r="AA559" s="204"/>
      <c r="AB559" s="157"/>
    </row>
    <row r="560" spans="1:28" ht="21.75" customHeight="1" thickBot="1" x14ac:dyDescent="0.25">
      <c r="A560" s="206" t="s">
        <v>145</v>
      </c>
      <c r="B560" s="73">
        <f>VLOOKUP($D555,'Tischplan_16er_1.-5.'!$4:$100,38)</f>
        <v>11</v>
      </c>
      <c r="C560" s="73">
        <f>VLOOKUP($D555,'Tischplan_16er_1.-5.'!$4:$100,39)</f>
        <v>1</v>
      </c>
      <c r="D560" s="207"/>
      <c r="E560" s="207"/>
      <c r="F560" s="208"/>
      <c r="G560" s="209"/>
      <c r="H560" s="210"/>
      <c r="I560" s="207"/>
      <c r="J560" s="207"/>
      <c r="K560" s="207"/>
      <c r="L560" s="209"/>
      <c r="M560" s="157"/>
      <c r="N560" s="176"/>
      <c r="O560" s="94"/>
      <c r="P560" s="206" t="s">
        <v>145</v>
      </c>
      <c r="Q560" s="73">
        <f>VLOOKUP($S555,'Tischplan_16er_1.-5.'!$4:$100,38)</f>
        <v>12</v>
      </c>
      <c r="R560" s="73">
        <f>VLOOKUP($S555,'Tischplan_16er_1.-5.'!$4:$100,39)</f>
        <v>1</v>
      </c>
      <c r="S560" s="207"/>
      <c r="T560" s="207"/>
      <c r="U560" s="208"/>
      <c r="V560" s="209"/>
      <c r="W560" s="210"/>
      <c r="X560" s="207"/>
      <c r="Y560" s="207"/>
      <c r="Z560" s="207"/>
      <c r="AA560" s="209"/>
      <c r="AB560" s="157"/>
    </row>
    <row r="561" spans="1:27" ht="21.75" customHeight="1" thickBot="1" x14ac:dyDescent="0.25">
      <c r="A561" s="266" t="s">
        <v>146</v>
      </c>
      <c r="B561" s="274"/>
      <c r="C561" s="275"/>
      <c r="D561" s="193"/>
      <c r="E561" s="193"/>
      <c r="F561" s="194"/>
      <c r="G561" s="195"/>
      <c r="H561" s="190"/>
      <c r="I561" s="193"/>
      <c r="J561" s="193"/>
      <c r="K561" s="193"/>
      <c r="L561" s="195"/>
      <c r="O561" s="189"/>
      <c r="P561" s="266" t="s">
        <v>146</v>
      </c>
      <c r="Q561" s="274"/>
      <c r="R561" s="275"/>
      <c r="S561" s="193"/>
      <c r="T561" s="193"/>
      <c r="U561" s="194"/>
      <c r="V561" s="195"/>
      <c r="W561" s="190"/>
      <c r="X561" s="193"/>
      <c r="Y561" s="193"/>
      <c r="Z561" s="193"/>
      <c r="AA561" s="195"/>
    </row>
    <row r="562" spans="1:27" ht="21.75" customHeight="1" thickBot="1" x14ac:dyDescent="0.25">
      <c r="A562" s="266" t="s">
        <v>147</v>
      </c>
      <c r="B562" s="274"/>
      <c r="C562" s="275"/>
      <c r="D562" s="193" t="s">
        <v>100</v>
      </c>
      <c r="E562" s="193"/>
      <c r="F562" s="194"/>
      <c r="G562" s="195" t="s">
        <v>100</v>
      </c>
      <c r="H562" s="190"/>
      <c r="I562" s="193"/>
      <c r="J562" s="193"/>
      <c r="K562" s="193"/>
      <c r="L562" s="195"/>
      <c r="O562" s="189"/>
      <c r="P562" s="266" t="s">
        <v>147</v>
      </c>
      <c r="Q562" s="274"/>
      <c r="R562" s="275"/>
      <c r="S562" s="193" t="s">
        <v>100</v>
      </c>
      <c r="T562" s="193"/>
      <c r="U562" s="194"/>
      <c r="V562" s="195" t="s">
        <v>100</v>
      </c>
      <c r="W562" s="190"/>
      <c r="X562" s="193"/>
      <c r="Y562" s="193"/>
      <c r="Z562" s="193"/>
      <c r="AA562" s="195"/>
    </row>
    <row r="563" spans="1:27" ht="9" customHeight="1" thickBot="1" x14ac:dyDescent="0.25">
      <c r="A563" s="164"/>
      <c r="B563" s="211"/>
      <c r="C563" s="211"/>
      <c r="D563" s="188"/>
      <c r="E563" s="188"/>
      <c r="F563" s="188"/>
      <c r="G563" s="188"/>
      <c r="H563" s="188"/>
      <c r="I563" s="188"/>
      <c r="J563" s="188"/>
      <c r="K563" s="188"/>
      <c r="L563" s="188"/>
      <c r="P563" s="164"/>
      <c r="Q563" s="174"/>
      <c r="R563" s="174"/>
      <c r="S563" s="212"/>
      <c r="T563" s="212"/>
      <c r="U563" s="212"/>
      <c r="V563" s="212"/>
      <c r="W563" s="212"/>
      <c r="X563" s="212"/>
      <c r="Y563" s="212"/>
      <c r="Z563" s="212"/>
      <c r="AA563" s="212"/>
    </row>
    <row r="564" spans="1:27" ht="18" customHeight="1" thickBot="1" x14ac:dyDescent="0.3">
      <c r="A564" s="82" t="s">
        <v>148</v>
      </c>
      <c r="B564" s="188"/>
      <c r="C564" s="188"/>
      <c r="D564" s="84"/>
      <c r="E564" s="84"/>
      <c r="F564" s="188"/>
      <c r="G564" s="84"/>
      <c r="H564" s="188"/>
      <c r="I564" s="188"/>
      <c r="J564" s="188"/>
      <c r="K564" s="188"/>
      <c r="L564" s="213"/>
      <c r="O564" s="189"/>
      <c r="P564" s="82" t="s">
        <v>148</v>
      </c>
      <c r="Q564" s="188"/>
      <c r="R564" s="188"/>
      <c r="S564" s="84"/>
      <c r="T564" s="84"/>
      <c r="U564" s="188"/>
      <c r="V564" s="84"/>
      <c r="W564" s="188"/>
      <c r="X564" s="188"/>
      <c r="Y564" s="188"/>
      <c r="Z564" s="188"/>
      <c r="AA564" s="213"/>
    </row>
    <row r="565" spans="1:27" ht="21.75" customHeight="1" x14ac:dyDescent="0.2">
      <c r="A565" s="196" t="str">
        <f>$S555</f>
        <v>L1</v>
      </c>
      <c r="B565" s="71"/>
      <c r="C565" s="71"/>
      <c r="D565" s="197"/>
      <c r="E565" s="197"/>
      <c r="F565" s="197"/>
      <c r="G565" s="199"/>
      <c r="H565" s="200"/>
      <c r="I565" s="197"/>
      <c r="J565" s="197"/>
      <c r="K565" s="197"/>
      <c r="L565" s="199"/>
      <c r="O565" s="189"/>
      <c r="P565" s="196" t="str">
        <f>$S555</f>
        <v>L1</v>
      </c>
      <c r="Q565" s="71"/>
      <c r="R565" s="71"/>
      <c r="S565" s="197"/>
      <c r="T565" s="197"/>
      <c r="U565" s="197"/>
      <c r="V565" s="199"/>
      <c r="W565" s="200"/>
      <c r="X565" s="197"/>
      <c r="Y565" s="197"/>
      <c r="Z565" s="197"/>
      <c r="AA565" s="199"/>
    </row>
    <row r="566" spans="1:27" ht="21.75" customHeight="1" x14ac:dyDescent="0.2">
      <c r="A566" s="201" t="str">
        <f>$D555</f>
        <v>L2</v>
      </c>
      <c r="B566" s="168"/>
      <c r="C566" s="168"/>
      <c r="D566" s="202"/>
      <c r="E566" s="202"/>
      <c r="F566" s="202"/>
      <c r="G566" s="204"/>
      <c r="H566" s="205"/>
      <c r="I566" s="202"/>
      <c r="J566" s="202"/>
      <c r="K566" s="202"/>
      <c r="L566" s="204"/>
      <c r="O566" s="189"/>
      <c r="P566" s="201" t="str">
        <f>$D555</f>
        <v>L2</v>
      </c>
      <c r="Q566" s="168"/>
      <c r="R566" s="168"/>
      <c r="S566" s="202"/>
      <c r="T566" s="202"/>
      <c r="U566" s="202"/>
      <c r="V566" s="204"/>
      <c r="W566" s="205"/>
      <c r="X566" s="202"/>
      <c r="Y566" s="202"/>
      <c r="Z566" s="202"/>
      <c r="AA566" s="204"/>
    </row>
    <row r="567" spans="1:27" ht="21.75" customHeight="1" x14ac:dyDescent="0.2">
      <c r="A567" s="201" t="str">
        <f>$S585</f>
        <v>L3</v>
      </c>
      <c r="B567" s="168"/>
      <c r="C567" s="168"/>
      <c r="D567" s="202"/>
      <c r="E567" s="202"/>
      <c r="F567" s="202"/>
      <c r="G567" s="204"/>
      <c r="H567" s="205"/>
      <c r="I567" s="202"/>
      <c r="J567" s="202"/>
      <c r="K567" s="202"/>
      <c r="L567" s="204"/>
      <c r="O567" s="189"/>
      <c r="P567" s="201" t="str">
        <f>$S585</f>
        <v>L3</v>
      </c>
      <c r="Q567" s="168"/>
      <c r="R567" s="168"/>
      <c r="S567" s="202"/>
      <c r="T567" s="202"/>
      <c r="U567" s="202"/>
      <c r="V567" s="204"/>
      <c r="W567" s="205"/>
      <c r="X567" s="202"/>
      <c r="Y567" s="202"/>
      <c r="Z567" s="202"/>
      <c r="AA567" s="204"/>
    </row>
    <row r="568" spans="1:27" ht="21.75" customHeight="1" thickBot="1" x14ac:dyDescent="0.25">
      <c r="A568" s="214" t="str">
        <f>$D585</f>
        <v>L4</v>
      </c>
      <c r="B568" s="73"/>
      <c r="C568" s="73"/>
      <c r="D568" s="207"/>
      <c r="E568" s="207"/>
      <c r="F568" s="207"/>
      <c r="G568" s="209"/>
      <c r="H568" s="210"/>
      <c r="I568" s="207"/>
      <c r="J568" s="207"/>
      <c r="K568" s="207"/>
      <c r="L568" s="209"/>
      <c r="O568" s="189"/>
      <c r="P568" s="214" t="str">
        <f>$D585</f>
        <v>L4</v>
      </c>
      <c r="Q568" s="73"/>
      <c r="R568" s="73"/>
      <c r="S568" s="207"/>
      <c r="T568" s="207"/>
      <c r="U568" s="207"/>
      <c r="V568" s="209"/>
      <c r="W568" s="210"/>
      <c r="X568" s="207"/>
      <c r="Y568" s="207"/>
      <c r="Z568" s="207"/>
      <c r="AA568" s="209"/>
    </row>
    <row r="569" spans="1:27" ht="21.75" customHeight="1" thickBot="1" x14ac:dyDescent="0.3">
      <c r="A569" s="105" t="s">
        <v>114</v>
      </c>
      <c r="B569" s="193"/>
      <c r="C569" s="193"/>
      <c r="D569" s="193"/>
      <c r="E569" s="193"/>
      <c r="F569" s="193"/>
      <c r="G569" s="195"/>
      <c r="H569" s="190"/>
      <c r="I569" s="193"/>
      <c r="J569" s="193"/>
      <c r="K569" s="193"/>
      <c r="L569" s="195"/>
      <c r="M569" s="183"/>
      <c r="N569" s="183"/>
      <c r="O569" s="184"/>
      <c r="P569" s="105" t="s">
        <v>114</v>
      </c>
      <c r="Q569" s="193"/>
      <c r="R569" s="193"/>
      <c r="S569" s="193"/>
      <c r="T569" s="193"/>
      <c r="U569" s="193"/>
      <c r="V569" s="195"/>
      <c r="W569" s="190"/>
      <c r="X569" s="193"/>
      <c r="Y569" s="193"/>
      <c r="Z569" s="193"/>
      <c r="AA569" s="195"/>
    </row>
    <row r="570" spans="1:27" ht="3" customHeight="1" x14ac:dyDescent="0.25">
      <c r="A570" s="215"/>
      <c r="M570" s="183"/>
      <c r="N570" s="183"/>
      <c r="O570" s="184"/>
      <c r="P570" s="215"/>
    </row>
    <row r="571" spans="1:27" ht="21" customHeight="1" x14ac:dyDescent="0.2">
      <c r="A571" s="181" t="str">
        <f>"Die "&amp;$B$14&amp;" wird freundlich unterstützt von:"</f>
        <v>Die   3-Serien Liga wird freundlich unterstützt von:</v>
      </c>
      <c r="O571" s="189"/>
      <c r="P571" s="181" t="str">
        <f>"Die "&amp;$B$14&amp;" wird freundlich unterstützt von:"</f>
        <v>Die   3-Serien Liga wird freundlich unterstützt von:</v>
      </c>
    </row>
    <row r="572" spans="1:27" ht="18" customHeight="1" x14ac:dyDescent="0.25">
      <c r="A572" s="185"/>
      <c r="B572" s="186"/>
      <c r="C572" s="186"/>
      <c r="D572" s="186"/>
      <c r="E572" s="186"/>
      <c r="F572" s="186"/>
      <c r="G572" s="186"/>
      <c r="H572" s="186"/>
      <c r="I572" s="186"/>
      <c r="J572" s="186"/>
      <c r="K572" s="186"/>
      <c r="L572" s="186"/>
      <c r="O572" s="184"/>
      <c r="P572" s="185"/>
      <c r="Q572" s="186"/>
      <c r="R572" s="186"/>
      <c r="S572" s="186"/>
      <c r="T572" s="186"/>
      <c r="U572" s="186"/>
      <c r="V572" s="186"/>
      <c r="W572" s="186"/>
      <c r="X572" s="186"/>
      <c r="Y572" s="186"/>
      <c r="Z572" s="186"/>
      <c r="AA572" s="186"/>
    </row>
    <row r="573" spans="1:27" ht="18" customHeight="1" x14ac:dyDescent="0.3">
      <c r="A573" s="187">
        <f>$A$3</f>
        <v>0</v>
      </c>
      <c r="B573" s="186"/>
      <c r="C573" s="186"/>
      <c r="D573" s="186"/>
      <c r="E573" s="186"/>
      <c r="F573" s="186"/>
      <c r="G573" s="186"/>
      <c r="H573" s="186"/>
      <c r="I573" s="186"/>
      <c r="J573" s="186"/>
      <c r="K573" s="186"/>
      <c r="L573" s="186"/>
      <c r="O573" s="184"/>
      <c r="P573" s="187">
        <f>$A$3</f>
        <v>0</v>
      </c>
      <c r="Q573" s="186"/>
      <c r="R573" s="186"/>
      <c r="S573" s="186"/>
      <c r="T573" s="186"/>
      <c r="U573" s="186"/>
      <c r="V573" s="186"/>
      <c r="W573" s="186"/>
      <c r="X573" s="186"/>
      <c r="Y573" s="186"/>
      <c r="Z573" s="186"/>
      <c r="AA573" s="186"/>
    </row>
    <row r="574" spans="1:27" ht="18" customHeight="1" x14ac:dyDescent="0.25">
      <c r="A574" s="185"/>
      <c r="B574" s="186"/>
      <c r="C574" s="186"/>
      <c r="D574" s="186"/>
      <c r="E574" s="186"/>
      <c r="F574" s="186"/>
      <c r="G574" s="186"/>
      <c r="H574" s="186"/>
      <c r="I574" s="186"/>
      <c r="J574" s="186"/>
      <c r="K574" s="186"/>
      <c r="L574" s="186"/>
      <c r="O574" s="184"/>
      <c r="P574" s="185"/>
      <c r="Q574" s="186"/>
      <c r="R574" s="186"/>
      <c r="S574" s="186"/>
      <c r="T574" s="186"/>
      <c r="U574" s="186"/>
      <c r="V574" s="186"/>
      <c r="W574" s="186"/>
      <c r="X574" s="186"/>
      <c r="Y574" s="186"/>
      <c r="Z574" s="186"/>
      <c r="AA574" s="186"/>
    </row>
    <row r="575" spans="1:27" ht="18" customHeight="1" x14ac:dyDescent="0.25">
      <c r="A575" s="185"/>
      <c r="B575" s="186"/>
      <c r="C575" s="186"/>
      <c r="D575" s="186"/>
      <c r="E575" s="186"/>
      <c r="F575" s="186"/>
      <c r="G575" s="186"/>
      <c r="H575" s="186"/>
      <c r="I575" s="186"/>
      <c r="J575" s="186"/>
      <c r="K575" s="186"/>
      <c r="L575" s="186"/>
      <c r="O575" s="184"/>
      <c r="P575" s="185"/>
      <c r="Q575" s="186"/>
      <c r="R575" s="186"/>
      <c r="S575" s="186"/>
      <c r="T575" s="186"/>
      <c r="U575" s="186"/>
      <c r="V575" s="186"/>
      <c r="W575" s="186"/>
      <c r="X575" s="186"/>
      <c r="Y575" s="186"/>
      <c r="Z575" s="186"/>
      <c r="AA575" s="186"/>
    </row>
    <row r="576" spans="1:27" ht="18" customHeight="1" x14ac:dyDescent="0.25">
      <c r="A576" s="185"/>
      <c r="B576" s="186"/>
      <c r="C576" s="186"/>
      <c r="D576" s="186"/>
      <c r="E576" s="186"/>
      <c r="F576" s="186"/>
      <c r="G576" s="186"/>
      <c r="H576" s="186"/>
      <c r="I576" s="186"/>
      <c r="J576" s="186"/>
      <c r="K576" s="186"/>
      <c r="L576" s="186"/>
      <c r="O576" s="184"/>
      <c r="P576" s="185"/>
      <c r="Q576" s="186"/>
      <c r="R576" s="186"/>
      <c r="S576" s="186"/>
      <c r="T576" s="186"/>
      <c r="U576" s="186"/>
      <c r="V576" s="186"/>
      <c r="W576" s="186"/>
      <c r="X576" s="186"/>
      <c r="Y576" s="186"/>
      <c r="Z576" s="186"/>
      <c r="AA576" s="186"/>
    </row>
    <row r="577" spans="1:28" ht="18" customHeight="1" x14ac:dyDescent="0.25">
      <c r="A577" s="185"/>
      <c r="B577" s="186"/>
      <c r="C577" s="186"/>
      <c r="D577" s="186"/>
      <c r="E577" s="186"/>
      <c r="F577" s="186"/>
      <c r="G577" s="186"/>
      <c r="H577" s="186"/>
      <c r="I577" s="186"/>
      <c r="J577" s="186"/>
      <c r="K577" s="186"/>
      <c r="L577" s="186"/>
      <c r="O577" s="184"/>
      <c r="P577" s="185"/>
      <c r="Q577" s="186"/>
      <c r="R577" s="186"/>
      <c r="S577" s="186"/>
      <c r="T577" s="186"/>
      <c r="U577" s="186"/>
      <c r="V577" s="186"/>
      <c r="W577" s="186"/>
      <c r="X577" s="186"/>
      <c r="Y577" s="186"/>
      <c r="Z577" s="186"/>
      <c r="AA577" s="186"/>
    </row>
    <row r="578" spans="1:28" ht="18" customHeight="1" x14ac:dyDescent="0.25">
      <c r="A578" s="185"/>
      <c r="B578" s="186"/>
      <c r="C578" s="186"/>
      <c r="D578" s="186"/>
      <c r="E578" s="186"/>
      <c r="F578" s="186"/>
      <c r="G578" s="186"/>
      <c r="H578" s="186"/>
      <c r="I578" s="186"/>
      <c r="J578" s="186"/>
      <c r="K578" s="186"/>
      <c r="L578" s="186"/>
      <c r="O578" s="184"/>
      <c r="P578" s="185"/>
      <c r="Q578" s="186"/>
      <c r="R578" s="186"/>
      <c r="S578" s="186"/>
      <c r="T578" s="186"/>
      <c r="U578" s="186"/>
      <c r="V578" s="186"/>
      <c r="W578" s="186"/>
      <c r="X578" s="186"/>
      <c r="Y578" s="186"/>
      <c r="Z578" s="186"/>
      <c r="AA578" s="186"/>
    </row>
    <row r="579" spans="1:28" ht="18" customHeight="1" x14ac:dyDescent="0.25">
      <c r="A579" s="185"/>
      <c r="B579" s="186"/>
      <c r="C579" s="186"/>
      <c r="D579" s="186"/>
      <c r="E579" s="186"/>
      <c r="F579" s="186"/>
      <c r="G579" s="186"/>
      <c r="H579" s="186"/>
      <c r="I579" s="186"/>
      <c r="J579" s="186"/>
      <c r="K579" s="186"/>
      <c r="L579" s="186"/>
      <c r="O579" s="184"/>
      <c r="P579" s="185"/>
      <c r="Q579" s="186"/>
      <c r="R579" s="186"/>
      <c r="S579" s="186"/>
      <c r="T579" s="186"/>
      <c r="U579" s="186"/>
      <c r="V579" s="186"/>
      <c r="W579" s="186"/>
      <c r="X579" s="186"/>
      <c r="Y579" s="186"/>
      <c r="Z579" s="186"/>
      <c r="AA579" s="186"/>
    </row>
    <row r="580" spans="1:28" ht="18" customHeight="1" x14ac:dyDescent="0.25">
      <c r="A580" s="185"/>
      <c r="B580" s="186"/>
      <c r="C580" s="186"/>
      <c r="D580" s="186"/>
      <c r="E580" s="186"/>
      <c r="F580" s="186"/>
      <c r="G580" s="186"/>
      <c r="H580" s="186"/>
      <c r="I580" s="186"/>
      <c r="J580" s="186"/>
      <c r="K580" s="186"/>
      <c r="L580" s="186"/>
      <c r="O580" s="184"/>
      <c r="P580" s="185"/>
      <c r="Q580" s="186"/>
      <c r="R580" s="186"/>
      <c r="S580" s="186"/>
      <c r="T580" s="186"/>
      <c r="U580" s="186"/>
      <c r="V580" s="186"/>
      <c r="W580" s="186"/>
      <c r="X580" s="186"/>
      <c r="Y580" s="186"/>
      <c r="Z580" s="186"/>
      <c r="AA580" s="186"/>
    </row>
    <row r="581" spans="1:28" ht="18" customHeight="1" x14ac:dyDescent="0.25">
      <c r="A581" s="185"/>
      <c r="B581" s="186"/>
      <c r="C581" s="186"/>
      <c r="D581" s="186"/>
      <c r="E581" s="186"/>
      <c r="F581" s="186"/>
      <c r="G581" s="186"/>
      <c r="H581" s="186"/>
      <c r="I581" s="186"/>
      <c r="J581" s="186"/>
      <c r="K581" s="186"/>
      <c r="L581" s="186"/>
      <c r="O581" s="184"/>
      <c r="P581" s="185"/>
      <c r="Q581" s="186"/>
      <c r="R581" s="186"/>
      <c r="S581" s="186"/>
      <c r="T581" s="186"/>
      <c r="U581" s="186"/>
      <c r="V581" s="186"/>
      <c r="W581" s="186"/>
      <c r="X581" s="186"/>
      <c r="Y581" s="186"/>
      <c r="Z581" s="186"/>
      <c r="AA581" s="186"/>
    </row>
    <row r="582" spans="1:28" ht="18" customHeight="1" x14ac:dyDescent="0.25">
      <c r="A582" s="185"/>
      <c r="B582" s="186"/>
      <c r="C582" s="186"/>
      <c r="D582" s="186"/>
      <c r="E582" s="186"/>
      <c r="F582" s="186"/>
      <c r="G582" s="186"/>
      <c r="H582" s="186"/>
      <c r="I582" s="186"/>
      <c r="J582" s="186"/>
      <c r="K582" s="186"/>
      <c r="L582" s="186"/>
      <c r="O582" s="189"/>
      <c r="P582" s="185"/>
      <c r="Q582" s="186"/>
      <c r="R582" s="186"/>
      <c r="S582" s="186"/>
      <c r="T582" s="186"/>
      <c r="U582" s="186"/>
      <c r="V582" s="186"/>
      <c r="W582" s="186"/>
      <c r="X582" s="186"/>
      <c r="Y582" s="186"/>
      <c r="Z582" s="186"/>
      <c r="AA582" s="186"/>
    </row>
    <row r="583" spans="1:28" ht="18" customHeight="1" x14ac:dyDescent="0.25">
      <c r="A583" s="185"/>
      <c r="B583" s="186"/>
      <c r="C583" s="186"/>
      <c r="D583" s="186"/>
      <c r="E583" s="186"/>
      <c r="F583" s="186"/>
      <c r="G583" s="186"/>
      <c r="H583" s="186"/>
      <c r="I583" s="186"/>
      <c r="J583" s="186"/>
      <c r="K583" s="186"/>
      <c r="L583" s="186"/>
      <c r="O583" s="189"/>
      <c r="P583" s="185"/>
      <c r="Q583" s="186"/>
      <c r="R583" s="186"/>
      <c r="S583" s="186"/>
      <c r="T583" s="186"/>
      <c r="U583" s="186"/>
      <c r="V583" s="186"/>
      <c r="W583" s="186"/>
      <c r="X583" s="186"/>
      <c r="Y583" s="186"/>
      <c r="Z583" s="186"/>
      <c r="AA583" s="186"/>
    </row>
    <row r="584" spans="1:28" ht="24" customHeight="1" thickBot="1" x14ac:dyDescent="0.25">
      <c r="A584" s="81"/>
      <c r="B584" s="267" t="str">
        <f>$B$14</f>
        <v xml:space="preserve">  3-Serien Liga</v>
      </c>
      <c r="C584" s="267"/>
      <c r="D584" s="267"/>
      <c r="E584" s="267"/>
      <c r="F584" s="267"/>
      <c r="G584" s="267"/>
      <c r="H584" s="267"/>
      <c r="I584" s="267"/>
      <c r="J584" s="268">
        <f>$J$14</f>
        <v>2023</v>
      </c>
      <c r="K584" s="268"/>
      <c r="L584" s="268"/>
      <c r="M584" s="180" t="str">
        <f>M554</f>
        <v>L</v>
      </c>
      <c r="N584" s="180"/>
      <c r="O584" s="69">
        <f>O554+2</f>
        <v>4</v>
      </c>
      <c r="P584" s="81"/>
      <c r="Q584" s="267" t="str">
        <f>$B$14</f>
        <v xml:space="preserve">  3-Serien Liga</v>
      </c>
      <c r="R584" s="267"/>
      <c r="S584" s="267"/>
      <c r="T584" s="267"/>
      <c r="U584" s="267"/>
      <c r="V584" s="267"/>
      <c r="W584" s="267"/>
      <c r="X584" s="267"/>
      <c r="Y584" s="268">
        <f>$J$14</f>
        <v>2023</v>
      </c>
      <c r="Z584" s="268"/>
      <c r="AA584" s="268"/>
    </row>
    <row r="585" spans="1:28" ht="18" customHeight="1" thickBot="1" x14ac:dyDescent="0.3">
      <c r="A585" s="82" t="s">
        <v>90</v>
      </c>
      <c r="B585" s="188"/>
      <c r="C585" s="188"/>
      <c r="D585" s="84" t="str">
        <f>M584&amp;O584</f>
        <v>L4</v>
      </c>
      <c r="E585" s="84" t="s">
        <v>91</v>
      </c>
      <c r="F585" s="188"/>
      <c r="G585" s="254"/>
      <c r="H585" s="274"/>
      <c r="I585" s="274"/>
      <c r="J585" s="274"/>
      <c r="K585" s="274"/>
      <c r="L585" s="276"/>
      <c r="M585" s="166"/>
      <c r="N585" s="166"/>
      <c r="O585" s="189"/>
      <c r="P585" s="82" t="s">
        <v>90</v>
      </c>
      <c r="Q585" s="188"/>
      <c r="R585" s="188"/>
      <c r="S585" s="84" t="str">
        <f>M584&amp;O584-1</f>
        <v>L3</v>
      </c>
      <c r="T585" s="84" t="s">
        <v>91</v>
      </c>
      <c r="U585" s="188"/>
      <c r="V585" s="254"/>
      <c r="W585" s="254"/>
      <c r="X585" s="254"/>
      <c r="Y585" s="254"/>
      <c r="Z585" s="254"/>
      <c r="AA585" s="257"/>
    </row>
    <row r="586" spans="1:28" ht="18" customHeight="1" thickBot="1" x14ac:dyDescent="0.25">
      <c r="A586" s="190" t="s">
        <v>92</v>
      </c>
      <c r="B586" s="191" t="s">
        <v>93</v>
      </c>
      <c r="C586" s="191" t="s">
        <v>23</v>
      </c>
      <c r="D586" s="191" t="s">
        <v>94</v>
      </c>
      <c r="E586" s="191" t="s">
        <v>95</v>
      </c>
      <c r="F586" s="191" t="s">
        <v>96</v>
      </c>
      <c r="G586" s="192" t="s">
        <v>97</v>
      </c>
      <c r="H586" s="263" t="s">
        <v>98</v>
      </c>
      <c r="I586" s="264"/>
      <c r="J586" s="264"/>
      <c r="K586" s="264"/>
      <c r="L586" s="265"/>
      <c r="M586" s="166"/>
      <c r="N586" s="166"/>
      <c r="O586" s="189"/>
      <c r="P586" s="190" t="s">
        <v>92</v>
      </c>
      <c r="Q586" s="191" t="s">
        <v>93</v>
      </c>
      <c r="R586" s="191" t="s">
        <v>23</v>
      </c>
      <c r="S586" s="191" t="s">
        <v>94</v>
      </c>
      <c r="T586" s="191" t="s">
        <v>95</v>
      </c>
      <c r="U586" s="191" t="s">
        <v>96</v>
      </c>
      <c r="V586" s="192" t="s">
        <v>97</v>
      </c>
      <c r="W586" s="263" t="s">
        <v>98</v>
      </c>
      <c r="X586" s="264"/>
      <c r="Y586" s="264"/>
      <c r="Z586" s="264"/>
      <c r="AA586" s="265"/>
    </row>
    <row r="587" spans="1:28" ht="21.75" customHeight="1" thickBot="1" x14ac:dyDescent="0.25">
      <c r="A587" s="266" t="s">
        <v>144</v>
      </c>
      <c r="B587" s="274"/>
      <c r="C587" s="275"/>
      <c r="D587" s="193" t="s">
        <v>100</v>
      </c>
      <c r="E587" s="193"/>
      <c r="F587" s="194"/>
      <c r="G587" s="195" t="s">
        <v>100</v>
      </c>
      <c r="H587" s="190"/>
      <c r="I587" s="193"/>
      <c r="J587" s="193"/>
      <c r="K587" s="193"/>
      <c r="L587" s="195"/>
      <c r="M587" s="162" t="s">
        <v>138</v>
      </c>
      <c r="N587" s="176"/>
      <c r="O587" s="94"/>
      <c r="P587" s="266" t="s">
        <v>144</v>
      </c>
      <c r="Q587" s="274"/>
      <c r="R587" s="275"/>
      <c r="S587" s="193" t="s">
        <v>100</v>
      </c>
      <c r="T587" s="193"/>
      <c r="U587" s="194"/>
      <c r="V587" s="195" t="s">
        <v>100</v>
      </c>
      <c r="W587" s="190"/>
      <c r="X587" s="193"/>
      <c r="Y587" s="193"/>
      <c r="Z587" s="193"/>
      <c r="AA587" s="195"/>
      <c r="AB587" s="162" t="s">
        <v>138</v>
      </c>
    </row>
    <row r="588" spans="1:28" ht="21.75" customHeight="1" x14ac:dyDescent="0.2">
      <c r="A588" s="196" t="s">
        <v>112</v>
      </c>
      <c r="B588" s="71">
        <f>VLOOKUP($D585,'Tischplan_16er_1.-5.'!$4:$100,34)</f>
        <v>11</v>
      </c>
      <c r="C588" s="71">
        <f>VLOOKUP($D585,'Tischplan_16er_1.-5.'!$4:$100,35)</f>
        <v>3</v>
      </c>
      <c r="D588" s="197"/>
      <c r="E588" s="197"/>
      <c r="F588" s="198"/>
      <c r="G588" s="199"/>
      <c r="H588" s="200"/>
      <c r="I588" s="197"/>
      <c r="J588" s="197"/>
      <c r="K588" s="197"/>
      <c r="L588" s="199"/>
      <c r="M588" s="157"/>
      <c r="N588" s="176"/>
      <c r="O588" s="94"/>
      <c r="P588" s="196" t="s">
        <v>112</v>
      </c>
      <c r="Q588" s="71">
        <f>VLOOKUP($S585,'Tischplan_16er_1.-5.'!$4:$100,34)</f>
        <v>12</v>
      </c>
      <c r="R588" s="71">
        <f>VLOOKUP($S585,'Tischplan_16er_1.-5.'!$4:$100,35)</f>
        <v>3</v>
      </c>
      <c r="S588" s="197"/>
      <c r="T588" s="197"/>
      <c r="U588" s="198"/>
      <c r="V588" s="199"/>
      <c r="W588" s="200"/>
      <c r="X588" s="197"/>
      <c r="Y588" s="197"/>
      <c r="Z588" s="197"/>
      <c r="AA588" s="199"/>
      <c r="AB588" s="157"/>
    </row>
    <row r="589" spans="1:28" ht="21.75" customHeight="1" x14ac:dyDescent="0.2">
      <c r="A589" s="201" t="s">
        <v>113</v>
      </c>
      <c r="B589" s="168">
        <f>VLOOKUP($D585,'Tischplan_16er_1.-5.'!$4:$100,36)</f>
        <v>10</v>
      </c>
      <c r="C589" s="168">
        <f>VLOOKUP($D585,'Tischplan_16er_1.-5.'!$4:$100,37)</f>
        <v>4</v>
      </c>
      <c r="D589" s="202"/>
      <c r="E589" s="202"/>
      <c r="F589" s="203"/>
      <c r="G589" s="204"/>
      <c r="H589" s="205"/>
      <c r="I589" s="202"/>
      <c r="J589" s="202"/>
      <c r="K589" s="202"/>
      <c r="L589" s="204"/>
      <c r="M589" s="157"/>
      <c r="N589" s="176"/>
      <c r="O589" s="94"/>
      <c r="P589" s="201" t="s">
        <v>113</v>
      </c>
      <c r="Q589" s="168">
        <f>VLOOKUP($S585,'Tischplan_16er_1.-5.'!$4:$100,36)</f>
        <v>9</v>
      </c>
      <c r="R589" s="168">
        <f>VLOOKUP($S585,'Tischplan_16er_1.-5.'!$4:$100,37)</f>
        <v>4</v>
      </c>
      <c r="S589" s="202"/>
      <c r="T589" s="202"/>
      <c r="U589" s="203"/>
      <c r="V589" s="204"/>
      <c r="W589" s="205"/>
      <c r="X589" s="202"/>
      <c r="Y589" s="202"/>
      <c r="Z589" s="202"/>
      <c r="AA589" s="204"/>
      <c r="AB589" s="157"/>
    </row>
    <row r="590" spans="1:28" ht="21.75" customHeight="1" thickBot="1" x14ac:dyDescent="0.25">
      <c r="A590" s="206" t="s">
        <v>145</v>
      </c>
      <c r="B590" s="73">
        <f>VLOOKUP($D585,'Tischplan_16er_1.-5.'!$4:$100,38)</f>
        <v>9</v>
      </c>
      <c r="C590" s="73">
        <f>VLOOKUP($D585,'Tischplan_16er_1.-5.'!$4:$100,39)</f>
        <v>1</v>
      </c>
      <c r="D590" s="207"/>
      <c r="E590" s="207"/>
      <c r="F590" s="208"/>
      <c r="G590" s="209"/>
      <c r="H590" s="210"/>
      <c r="I590" s="207"/>
      <c r="J590" s="207"/>
      <c r="K590" s="207"/>
      <c r="L590" s="209"/>
      <c r="M590" s="157"/>
      <c r="N590" s="176"/>
      <c r="O590" s="94"/>
      <c r="P590" s="206" t="s">
        <v>145</v>
      </c>
      <c r="Q590" s="73">
        <f>VLOOKUP($S585,'Tischplan_16er_1.-5.'!$4:$100,38)</f>
        <v>10</v>
      </c>
      <c r="R590" s="73">
        <f>VLOOKUP($S585,'Tischplan_16er_1.-5.'!$4:$100,39)</f>
        <v>1</v>
      </c>
      <c r="S590" s="207"/>
      <c r="T590" s="207"/>
      <c r="U590" s="208"/>
      <c r="V590" s="209"/>
      <c r="W590" s="210"/>
      <c r="X590" s="207"/>
      <c r="Y590" s="207"/>
      <c r="Z590" s="207"/>
      <c r="AA590" s="209"/>
      <c r="AB590" s="157"/>
    </row>
    <row r="591" spans="1:28" ht="21.75" customHeight="1" thickBot="1" x14ac:dyDescent="0.25">
      <c r="A591" s="266" t="s">
        <v>146</v>
      </c>
      <c r="B591" s="274"/>
      <c r="C591" s="275"/>
      <c r="D591" s="193"/>
      <c r="E591" s="193"/>
      <c r="F591" s="194"/>
      <c r="G591" s="195"/>
      <c r="H591" s="190"/>
      <c r="I591" s="193"/>
      <c r="J591" s="193"/>
      <c r="K591" s="193"/>
      <c r="L591" s="195"/>
      <c r="O591" s="189"/>
      <c r="P591" s="266" t="s">
        <v>146</v>
      </c>
      <c r="Q591" s="274"/>
      <c r="R591" s="275"/>
      <c r="S591" s="193"/>
      <c r="T591" s="193"/>
      <c r="U591" s="194"/>
      <c r="V591" s="195"/>
      <c r="W591" s="190"/>
      <c r="X591" s="193"/>
      <c r="Y591" s="193"/>
      <c r="Z591" s="193"/>
      <c r="AA591" s="195"/>
    </row>
    <row r="592" spans="1:28" ht="21.75" customHeight="1" thickBot="1" x14ac:dyDescent="0.25">
      <c r="A592" s="266" t="s">
        <v>147</v>
      </c>
      <c r="B592" s="274"/>
      <c r="C592" s="275"/>
      <c r="D592" s="193" t="s">
        <v>100</v>
      </c>
      <c r="E592" s="193"/>
      <c r="F592" s="194"/>
      <c r="G592" s="195" t="s">
        <v>100</v>
      </c>
      <c r="H592" s="190"/>
      <c r="I592" s="193"/>
      <c r="J592" s="193"/>
      <c r="K592" s="193"/>
      <c r="L592" s="195"/>
      <c r="O592" s="189"/>
      <c r="P592" s="266" t="s">
        <v>147</v>
      </c>
      <c r="Q592" s="274"/>
      <c r="R592" s="275"/>
      <c r="S592" s="193" t="s">
        <v>100</v>
      </c>
      <c r="T592" s="193"/>
      <c r="U592" s="194"/>
      <c r="V592" s="195" t="s">
        <v>100</v>
      </c>
      <c r="W592" s="190"/>
      <c r="X592" s="193"/>
      <c r="Y592" s="193"/>
      <c r="Z592" s="193"/>
      <c r="AA592" s="195"/>
    </row>
    <row r="593" spans="1:27" ht="9" customHeight="1" thickBot="1" x14ac:dyDescent="0.25">
      <c r="A593" s="164"/>
      <c r="B593" s="211"/>
      <c r="C593" s="211"/>
      <c r="D593" s="188"/>
      <c r="E593" s="188"/>
      <c r="F593" s="188"/>
      <c r="G593" s="188"/>
      <c r="H593" s="188"/>
      <c r="I593" s="188"/>
      <c r="J593" s="188"/>
      <c r="K593" s="188"/>
      <c r="L593" s="188"/>
      <c r="P593" s="164"/>
      <c r="Q593" s="174"/>
      <c r="R593" s="174"/>
      <c r="S593" s="212"/>
      <c r="T593" s="212"/>
      <c r="U593" s="212"/>
      <c r="V593" s="212"/>
      <c r="W593" s="212"/>
      <c r="X593" s="212"/>
      <c r="Y593" s="212"/>
      <c r="Z593" s="212"/>
      <c r="AA593" s="212"/>
    </row>
    <row r="594" spans="1:27" ht="18" customHeight="1" thickBot="1" x14ac:dyDescent="0.3">
      <c r="A594" s="82" t="s">
        <v>148</v>
      </c>
      <c r="B594" s="188"/>
      <c r="C594" s="188"/>
      <c r="D594" s="84"/>
      <c r="E594" s="84"/>
      <c r="F594" s="188"/>
      <c r="G594" s="84"/>
      <c r="H594" s="188"/>
      <c r="I594" s="188"/>
      <c r="J594" s="188"/>
      <c r="K594" s="188"/>
      <c r="L594" s="213"/>
      <c r="O594" s="189"/>
      <c r="P594" s="82" t="s">
        <v>148</v>
      </c>
      <c r="Q594" s="188"/>
      <c r="R594" s="188"/>
      <c r="S594" s="84"/>
      <c r="T594" s="84"/>
      <c r="U594" s="188"/>
      <c r="V594" s="84"/>
      <c r="W594" s="188"/>
      <c r="X594" s="188"/>
      <c r="Y594" s="188"/>
      <c r="Z594" s="188"/>
      <c r="AA594" s="213"/>
    </row>
    <row r="595" spans="1:27" ht="21.75" customHeight="1" x14ac:dyDescent="0.2">
      <c r="A595" s="196" t="str">
        <f>$S555</f>
        <v>L1</v>
      </c>
      <c r="B595" s="71"/>
      <c r="C595" s="71"/>
      <c r="D595" s="197"/>
      <c r="E595" s="197"/>
      <c r="F595" s="197"/>
      <c r="G595" s="199"/>
      <c r="H595" s="200"/>
      <c r="I595" s="197"/>
      <c r="J595" s="197"/>
      <c r="K595" s="197"/>
      <c r="L595" s="199"/>
      <c r="O595" s="189"/>
      <c r="P595" s="196" t="str">
        <f>$S555</f>
        <v>L1</v>
      </c>
      <c r="Q595" s="71"/>
      <c r="R595" s="71"/>
      <c r="S595" s="197"/>
      <c r="T595" s="197"/>
      <c r="U595" s="197"/>
      <c r="V595" s="199"/>
      <c r="W595" s="200"/>
      <c r="X595" s="197"/>
      <c r="Y595" s="197"/>
      <c r="Z595" s="197"/>
      <c r="AA595" s="199"/>
    </row>
    <row r="596" spans="1:27" ht="21.75" customHeight="1" x14ac:dyDescent="0.2">
      <c r="A596" s="201" t="str">
        <f>$D555</f>
        <v>L2</v>
      </c>
      <c r="B596" s="168"/>
      <c r="C596" s="168"/>
      <c r="D596" s="202"/>
      <c r="E596" s="202"/>
      <c r="F596" s="202"/>
      <c r="G596" s="204"/>
      <c r="H596" s="205"/>
      <c r="I596" s="202"/>
      <c r="J596" s="202"/>
      <c r="K596" s="202"/>
      <c r="L596" s="204"/>
      <c r="O596" s="189"/>
      <c r="P596" s="201" t="str">
        <f>$D555</f>
        <v>L2</v>
      </c>
      <c r="Q596" s="168"/>
      <c r="R596" s="168"/>
      <c r="S596" s="202"/>
      <c r="T596" s="202"/>
      <c r="U596" s="202"/>
      <c r="V596" s="204"/>
      <c r="W596" s="205"/>
      <c r="X596" s="202"/>
      <c r="Y596" s="202"/>
      <c r="Z596" s="202"/>
      <c r="AA596" s="204"/>
    </row>
    <row r="597" spans="1:27" ht="21.75" customHeight="1" x14ac:dyDescent="0.2">
      <c r="A597" s="201" t="str">
        <f>$S585</f>
        <v>L3</v>
      </c>
      <c r="B597" s="168"/>
      <c r="C597" s="168"/>
      <c r="D597" s="202"/>
      <c r="E597" s="202"/>
      <c r="F597" s="202"/>
      <c r="G597" s="204"/>
      <c r="H597" s="205"/>
      <c r="I597" s="202"/>
      <c r="J597" s="202"/>
      <c r="K597" s="202"/>
      <c r="L597" s="204"/>
      <c r="O597" s="189"/>
      <c r="P597" s="201" t="str">
        <f>$S585</f>
        <v>L3</v>
      </c>
      <c r="Q597" s="168"/>
      <c r="R597" s="168"/>
      <c r="S597" s="202"/>
      <c r="T597" s="202"/>
      <c r="U597" s="202"/>
      <c r="V597" s="204"/>
      <c r="W597" s="205"/>
      <c r="X597" s="202"/>
      <c r="Y597" s="202"/>
      <c r="Z597" s="202"/>
      <c r="AA597" s="204"/>
    </row>
    <row r="598" spans="1:27" ht="21.75" customHeight="1" thickBot="1" x14ac:dyDescent="0.25">
      <c r="A598" s="214" t="str">
        <f>$D585</f>
        <v>L4</v>
      </c>
      <c r="B598" s="73"/>
      <c r="C598" s="73"/>
      <c r="D598" s="207"/>
      <c r="E598" s="207"/>
      <c r="F598" s="207"/>
      <c r="G598" s="209"/>
      <c r="H598" s="210"/>
      <c r="I598" s="207"/>
      <c r="J598" s="207"/>
      <c r="K598" s="207"/>
      <c r="L598" s="209"/>
      <c r="O598" s="189"/>
      <c r="P598" s="214" t="str">
        <f>$D585</f>
        <v>L4</v>
      </c>
      <c r="Q598" s="73"/>
      <c r="R598" s="73"/>
      <c r="S598" s="207"/>
      <c r="T598" s="207"/>
      <c r="U598" s="207"/>
      <c r="V598" s="209"/>
      <c r="W598" s="210"/>
      <c r="X598" s="207"/>
      <c r="Y598" s="207"/>
      <c r="Z598" s="207"/>
      <c r="AA598" s="209"/>
    </row>
    <row r="599" spans="1:27" ht="21.75" customHeight="1" thickBot="1" x14ac:dyDescent="0.3">
      <c r="A599" s="105" t="s">
        <v>114</v>
      </c>
      <c r="B599" s="193"/>
      <c r="C599" s="193"/>
      <c r="D599" s="193"/>
      <c r="E599" s="193"/>
      <c r="F599" s="193"/>
      <c r="G599" s="195"/>
      <c r="H599" s="190"/>
      <c r="I599" s="193"/>
      <c r="J599" s="193"/>
      <c r="K599" s="193"/>
      <c r="L599" s="195"/>
      <c r="M599" s="183"/>
      <c r="N599" s="183"/>
      <c r="O599" s="184"/>
      <c r="P599" s="105" t="s">
        <v>114</v>
      </c>
      <c r="Q599" s="193"/>
      <c r="R599" s="193"/>
      <c r="S599" s="193"/>
      <c r="T599" s="193"/>
      <c r="U599" s="193"/>
      <c r="V599" s="195"/>
      <c r="W599" s="190"/>
      <c r="X599" s="193"/>
      <c r="Y599" s="193"/>
      <c r="Z599" s="193"/>
      <c r="AA599" s="195"/>
    </row>
    <row r="600" spans="1:27" ht="3" customHeight="1" x14ac:dyDescent="0.2"/>
    <row r="601" spans="1:27" ht="21" customHeight="1" x14ac:dyDescent="0.2">
      <c r="A601" s="181" t="str">
        <f>"Die "&amp;$B614&amp;" wird freundlich unterstützt von:"</f>
        <v>Die   3-Serien Liga wird freundlich unterstützt von:</v>
      </c>
      <c r="M601" s="183"/>
      <c r="N601" s="183"/>
      <c r="O601" s="184"/>
      <c r="P601" s="181" t="str">
        <f>"Die "&amp;$B614&amp;" wird freundlich unterstützt von:"</f>
        <v>Die   3-Serien Liga wird freundlich unterstützt von:</v>
      </c>
    </row>
    <row r="602" spans="1:27" ht="18" customHeight="1" x14ac:dyDescent="0.25">
      <c r="A602" s="185"/>
      <c r="B602" s="186"/>
      <c r="C602" s="186"/>
      <c r="D602" s="186"/>
      <c r="E602" s="186"/>
      <c r="F602" s="186"/>
      <c r="G602" s="186"/>
      <c r="H602" s="186"/>
      <c r="I602" s="186"/>
      <c r="J602" s="186"/>
      <c r="K602" s="186"/>
      <c r="L602" s="186"/>
      <c r="O602" s="184"/>
      <c r="P602" s="185"/>
      <c r="Q602" s="186"/>
      <c r="R602" s="186"/>
      <c r="S602" s="186"/>
      <c r="T602" s="186"/>
      <c r="U602" s="186"/>
      <c r="V602" s="186"/>
      <c r="W602" s="186"/>
      <c r="X602" s="186"/>
      <c r="Y602" s="186"/>
      <c r="Z602" s="186"/>
      <c r="AA602" s="186"/>
    </row>
    <row r="603" spans="1:27" ht="18" customHeight="1" x14ac:dyDescent="0.3">
      <c r="A603" s="187">
        <f>$A$3</f>
        <v>0</v>
      </c>
      <c r="B603" s="186"/>
      <c r="C603" s="186"/>
      <c r="D603" s="186"/>
      <c r="E603" s="186"/>
      <c r="F603" s="186"/>
      <c r="G603" s="186"/>
      <c r="H603" s="186"/>
      <c r="I603" s="186"/>
      <c r="J603" s="186"/>
      <c r="K603" s="186"/>
      <c r="L603" s="186"/>
      <c r="O603" s="184"/>
      <c r="P603" s="187">
        <f>$A$3</f>
        <v>0</v>
      </c>
      <c r="Q603" s="186"/>
      <c r="R603" s="186"/>
      <c r="S603" s="186"/>
      <c r="T603" s="186"/>
      <c r="U603" s="186"/>
      <c r="V603" s="186"/>
      <c r="W603" s="186"/>
      <c r="X603" s="186"/>
      <c r="Y603" s="186"/>
      <c r="Z603" s="186"/>
      <c r="AA603" s="186"/>
    </row>
    <row r="604" spans="1:27" ht="18" customHeight="1" x14ac:dyDescent="0.25">
      <c r="A604" s="185"/>
      <c r="B604" s="186"/>
      <c r="C604" s="186"/>
      <c r="D604" s="186"/>
      <c r="E604" s="186"/>
      <c r="F604" s="186"/>
      <c r="G604" s="186"/>
      <c r="H604" s="186"/>
      <c r="I604" s="186"/>
      <c r="J604" s="186"/>
      <c r="K604" s="186"/>
      <c r="L604" s="186"/>
      <c r="O604" s="184"/>
      <c r="P604" s="185"/>
      <c r="Q604" s="186"/>
      <c r="R604" s="186"/>
      <c r="S604" s="186"/>
      <c r="T604" s="186"/>
      <c r="U604" s="186"/>
      <c r="V604" s="186"/>
      <c r="W604" s="186"/>
      <c r="X604" s="186"/>
      <c r="Y604" s="186"/>
      <c r="Z604" s="186"/>
      <c r="AA604" s="186"/>
    </row>
    <row r="605" spans="1:27" ht="18" customHeight="1" x14ac:dyDescent="0.25">
      <c r="A605" s="185"/>
      <c r="B605" s="186"/>
      <c r="C605" s="186"/>
      <c r="D605" s="186"/>
      <c r="E605" s="186"/>
      <c r="F605" s="186"/>
      <c r="G605" s="186"/>
      <c r="H605" s="186"/>
      <c r="I605" s="186"/>
      <c r="J605" s="186"/>
      <c r="K605" s="186"/>
      <c r="L605" s="186"/>
      <c r="O605" s="184"/>
      <c r="P605" s="185"/>
      <c r="Q605" s="186"/>
      <c r="R605" s="186"/>
      <c r="S605" s="186"/>
      <c r="T605" s="186"/>
      <c r="U605" s="186"/>
      <c r="V605" s="186"/>
      <c r="W605" s="186"/>
      <c r="X605" s="186"/>
      <c r="Y605" s="186"/>
      <c r="Z605" s="186"/>
      <c r="AA605" s="186"/>
    </row>
    <row r="606" spans="1:27" ht="18" customHeight="1" x14ac:dyDescent="0.25">
      <c r="A606" s="185"/>
      <c r="B606" s="186"/>
      <c r="C606" s="186"/>
      <c r="D606" s="186"/>
      <c r="E606" s="186"/>
      <c r="F606" s="186"/>
      <c r="G606" s="186"/>
      <c r="H606" s="186"/>
      <c r="I606" s="186"/>
      <c r="J606" s="186"/>
      <c r="K606" s="186"/>
      <c r="L606" s="186"/>
      <c r="O606" s="184"/>
      <c r="P606" s="185"/>
      <c r="Q606" s="186"/>
      <c r="R606" s="186"/>
      <c r="S606" s="186"/>
      <c r="T606" s="186"/>
      <c r="U606" s="186"/>
      <c r="V606" s="186"/>
      <c r="W606" s="186"/>
      <c r="X606" s="186"/>
      <c r="Y606" s="186"/>
      <c r="Z606" s="186"/>
      <c r="AA606" s="186"/>
    </row>
    <row r="607" spans="1:27" ht="18" customHeight="1" x14ac:dyDescent="0.25">
      <c r="A607" s="185"/>
      <c r="B607" s="186"/>
      <c r="C607" s="186"/>
      <c r="D607" s="186"/>
      <c r="E607" s="186"/>
      <c r="F607" s="186"/>
      <c r="G607" s="186"/>
      <c r="H607" s="186"/>
      <c r="I607" s="186"/>
      <c r="J607" s="186"/>
      <c r="K607" s="186"/>
      <c r="L607" s="186"/>
      <c r="O607" s="184"/>
      <c r="P607" s="185"/>
      <c r="Q607" s="186"/>
      <c r="R607" s="186"/>
      <c r="S607" s="186"/>
      <c r="T607" s="186"/>
      <c r="U607" s="186"/>
      <c r="V607" s="186"/>
      <c r="W607" s="186"/>
      <c r="X607" s="186"/>
      <c r="Y607" s="186"/>
      <c r="Z607" s="186"/>
      <c r="AA607" s="186"/>
    </row>
    <row r="608" spans="1:27" ht="18" customHeight="1" x14ac:dyDescent="0.25">
      <c r="A608" s="185"/>
      <c r="B608" s="186"/>
      <c r="C608" s="186"/>
      <c r="D608" s="186"/>
      <c r="E608" s="186"/>
      <c r="F608" s="186"/>
      <c r="G608" s="186"/>
      <c r="H608" s="186"/>
      <c r="I608" s="186"/>
      <c r="J608" s="186"/>
      <c r="K608" s="186"/>
      <c r="L608" s="186"/>
      <c r="O608" s="184"/>
      <c r="P608" s="185"/>
      <c r="Q608" s="186"/>
      <c r="R608" s="186"/>
      <c r="S608" s="186"/>
      <c r="T608" s="186"/>
      <c r="U608" s="186"/>
      <c r="V608" s="186"/>
      <c r="W608" s="186"/>
      <c r="X608" s="186"/>
      <c r="Y608" s="186"/>
      <c r="Z608" s="186"/>
      <c r="AA608" s="186"/>
    </row>
    <row r="609" spans="1:28" ht="18" customHeight="1" x14ac:dyDescent="0.25">
      <c r="A609" s="185"/>
      <c r="B609" s="186"/>
      <c r="C609" s="186"/>
      <c r="D609" s="186"/>
      <c r="E609" s="186"/>
      <c r="F609" s="186"/>
      <c r="G609" s="186"/>
      <c r="H609" s="186"/>
      <c r="I609" s="186"/>
      <c r="J609" s="186"/>
      <c r="K609" s="186"/>
      <c r="L609" s="186"/>
      <c r="O609" s="184"/>
      <c r="P609" s="185"/>
      <c r="Q609" s="186"/>
      <c r="R609" s="186"/>
      <c r="S609" s="186"/>
      <c r="T609" s="186"/>
      <c r="U609" s="186"/>
      <c r="V609" s="186"/>
      <c r="W609" s="186"/>
      <c r="X609" s="186"/>
      <c r="Y609" s="186"/>
      <c r="Z609" s="186"/>
      <c r="AA609" s="186"/>
    </row>
    <row r="610" spans="1:28" ht="18" customHeight="1" x14ac:dyDescent="0.25">
      <c r="A610" s="185"/>
      <c r="B610" s="186"/>
      <c r="C610" s="186"/>
      <c r="D610" s="186"/>
      <c r="E610" s="186"/>
      <c r="F610" s="186"/>
      <c r="G610" s="186"/>
      <c r="H610" s="186"/>
      <c r="I610" s="186"/>
      <c r="J610" s="186"/>
      <c r="K610" s="186"/>
      <c r="L610" s="186"/>
      <c r="O610" s="184"/>
      <c r="P610" s="185"/>
      <c r="Q610" s="186"/>
      <c r="R610" s="186"/>
      <c r="S610" s="186"/>
      <c r="T610" s="186"/>
      <c r="U610" s="186"/>
      <c r="V610" s="186"/>
      <c r="W610" s="186"/>
      <c r="X610" s="186"/>
      <c r="Y610" s="186"/>
      <c r="Z610" s="186"/>
      <c r="AA610" s="186"/>
    </row>
    <row r="611" spans="1:28" ht="18" customHeight="1" x14ac:dyDescent="0.25">
      <c r="A611" s="185"/>
      <c r="B611" s="186"/>
      <c r="C611" s="186"/>
      <c r="D611" s="186"/>
      <c r="E611" s="186"/>
      <c r="F611" s="186"/>
      <c r="G611" s="186"/>
      <c r="H611" s="186"/>
      <c r="I611" s="186"/>
      <c r="J611" s="186"/>
      <c r="K611" s="186"/>
      <c r="L611" s="186"/>
      <c r="O611" s="184"/>
      <c r="P611" s="185"/>
      <c r="Q611" s="186"/>
      <c r="R611" s="186"/>
      <c r="S611" s="186"/>
      <c r="T611" s="186"/>
      <c r="U611" s="186"/>
      <c r="V611" s="186"/>
      <c r="W611" s="186"/>
      <c r="X611" s="186"/>
      <c r="Y611" s="186"/>
      <c r="Z611" s="186"/>
      <c r="AA611" s="186"/>
    </row>
    <row r="612" spans="1:28" ht="18" customHeight="1" x14ac:dyDescent="0.25">
      <c r="A612" s="185"/>
      <c r="B612" s="186"/>
      <c r="C612" s="186"/>
      <c r="D612" s="186"/>
      <c r="E612" s="186"/>
      <c r="F612" s="186"/>
      <c r="G612" s="186"/>
      <c r="H612" s="186"/>
      <c r="I612" s="186"/>
      <c r="J612" s="186"/>
      <c r="K612" s="186"/>
      <c r="L612" s="186"/>
      <c r="O612" s="184"/>
      <c r="P612" s="185"/>
      <c r="Q612" s="186"/>
      <c r="R612" s="186"/>
      <c r="S612" s="186"/>
      <c r="T612" s="186"/>
      <c r="U612" s="186"/>
      <c r="V612" s="186"/>
      <c r="W612" s="186"/>
      <c r="X612" s="186"/>
      <c r="Y612" s="186"/>
      <c r="Z612" s="186"/>
      <c r="AA612" s="186"/>
    </row>
    <row r="613" spans="1:28" ht="18" customHeight="1" x14ac:dyDescent="0.25">
      <c r="A613" s="185"/>
      <c r="B613" s="186"/>
      <c r="C613" s="186"/>
      <c r="D613" s="186"/>
      <c r="E613" s="186"/>
      <c r="F613" s="186"/>
      <c r="G613" s="186"/>
      <c r="H613" s="186"/>
      <c r="I613" s="186"/>
      <c r="J613" s="186"/>
      <c r="K613" s="186"/>
      <c r="L613" s="186"/>
      <c r="O613" s="184"/>
      <c r="P613" s="185"/>
      <c r="Q613" s="186"/>
      <c r="R613" s="186"/>
      <c r="S613" s="186"/>
      <c r="T613" s="186"/>
      <c r="U613" s="186"/>
      <c r="V613" s="186"/>
      <c r="W613" s="186"/>
      <c r="X613" s="186"/>
      <c r="Y613" s="186"/>
      <c r="Z613" s="186"/>
      <c r="AA613" s="186"/>
    </row>
    <row r="614" spans="1:28" ht="24" customHeight="1" thickBot="1" x14ac:dyDescent="0.25">
      <c r="A614" s="81"/>
      <c r="B614" s="267" t="str">
        <f>VORNE_15S!$B$1</f>
        <v xml:space="preserve">  3-Serien Liga</v>
      </c>
      <c r="C614" s="267"/>
      <c r="D614" s="267"/>
      <c r="E614" s="267"/>
      <c r="F614" s="267"/>
      <c r="G614" s="267"/>
      <c r="H614" s="267"/>
      <c r="I614" s="267"/>
      <c r="J614" s="268">
        <f>VORNE_15S!J601</f>
        <v>2023</v>
      </c>
      <c r="K614" s="268"/>
      <c r="L614" s="268"/>
      <c r="M614" s="180" t="str">
        <f>VORNE_15S!M601</f>
        <v>M</v>
      </c>
      <c r="N614" s="180"/>
      <c r="O614" s="69">
        <f>VORNE_15S!O601</f>
        <v>2</v>
      </c>
      <c r="P614" s="81"/>
      <c r="Q614" s="267" t="str">
        <f>$B$14</f>
        <v xml:space="preserve">  3-Serien Liga</v>
      </c>
      <c r="R614" s="267"/>
      <c r="S614" s="267"/>
      <c r="T614" s="267"/>
      <c r="U614" s="267"/>
      <c r="V614" s="267"/>
      <c r="W614" s="267"/>
      <c r="X614" s="267"/>
      <c r="Y614" s="268">
        <f>$J$14</f>
        <v>2023</v>
      </c>
      <c r="Z614" s="268"/>
      <c r="AA614" s="268"/>
    </row>
    <row r="615" spans="1:28" ht="18" customHeight="1" thickBot="1" x14ac:dyDescent="0.3">
      <c r="A615" s="82" t="s">
        <v>90</v>
      </c>
      <c r="B615" s="188"/>
      <c r="C615" s="188"/>
      <c r="D615" s="84" t="str">
        <f>M614&amp;O614</f>
        <v>M2</v>
      </c>
      <c r="E615" s="84" t="s">
        <v>91</v>
      </c>
      <c r="F615" s="188"/>
      <c r="G615" s="254"/>
      <c r="H615" s="254"/>
      <c r="I615" s="254"/>
      <c r="J615" s="254"/>
      <c r="K615" s="254"/>
      <c r="L615" s="257"/>
      <c r="M615" s="166"/>
      <c r="N615" s="166"/>
      <c r="O615" s="189"/>
      <c r="P615" s="82" t="s">
        <v>90</v>
      </c>
      <c r="Q615" s="188"/>
      <c r="R615" s="188"/>
      <c r="S615" s="84" t="str">
        <f>M614&amp;O614-1</f>
        <v>M1</v>
      </c>
      <c r="T615" s="84" t="s">
        <v>91</v>
      </c>
      <c r="U615" s="188"/>
      <c r="V615" s="254"/>
      <c r="W615" s="254"/>
      <c r="X615" s="254"/>
      <c r="Y615" s="254"/>
      <c r="Z615" s="254"/>
      <c r="AA615" s="257"/>
    </row>
    <row r="616" spans="1:28" ht="18" customHeight="1" thickBot="1" x14ac:dyDescent="0.25">
      <c r="A616" s="190" t="s">
        <v>92</v>
      </c>
      <c r="B616" s="191" t="s">
        <v>93</v>
      </c>
      <c r="C616" s="191" t="s">
        <v>23</v>
      </c>
      <c r="D616" s="191" t="s">
        <v>94</v>
      </c>
      <c r="E616" s="191" t="s">
        <v>95</v>
      </c>
      <c r="F616" s="191" t="s">
        <v>96</v>
      </c>
      <c r="G616" s="192" t="s">
        <v>97</v>
      </c>
      <c r="H616" s="263" t="s">
        <v>98</v>
      </c>
      <c r="I616" s="264"/>
      <c r="J616" s="264"/>
      <c r="K616" s="264"/>
      <c r="L616" s="265"/>
      <c r="M616" s="166"/>
      <c r="N616" s="166"/>
      <c r="O616" s="189"/>
      <c r="P616" s="190" t="s">
        <v>92</v>
      </c>
      <c r="Q616" s="191" t="s">
        <v>93</v>
      </c>
      <c r="R616" s="191" t="s">
        <v>23</v>
      </c>
      <c r="S616" s="191" t="s">
        <v>94</v>
      </c>
      <c r="T616" s="191" t="s">
        <v>95</v>
      </c>
      <c r="U616" s="191" t="s">
        <v>96</v>
      </c>
      <c r="V616" s="192" t="s">
        <v>97</v>
      </c>
      <c r="W616" s="263" t="s">
        <v>98</v>
      </c>
      <c r="X616" s="264"/>
      <c r="Y616" s="264"/>
      <c r="Z616" s="264"/>
      <c r="AA616" s="265"/>
    </row>
    <row r="617" spans="1:28" ht="21.75" customHeight="1" thickBot="1" x14ac:dyDescent="0.25">
      <c r="A617" s="266" t="s">
        <v>144</v>
      </c>
      <c r="B617" s="274"/>
      <c r="C617" s="275"/>
      <c r="D617" s="193" t="s">
        <v>100</v>
      </c>
      <c r="E617" s="193"/>
      <c r="F617" s="194"/>
      <c r="G617" s="195" t="s">
        <v>100</v>
      </c>
      <c r="H617" s="190"/>
      <c r="I617" s="193"/>
      <c r="J617" s="193"/>
      <c r="K617" s="193"/>
      <c r="L617" s="195"/>
      <c r="M617" s="162" t="s">
        <v>138</v>
      </c>
      <c r="N617" s="176"/>
      <c r="O617" s="94"/>
      <c r="P617" s="266" t="s">
        <v>144</v>
      </c>
      <c r="Q617" s="274"/>
      <c r="R617" s="275"/>
      <c r="S617" s="193" t="s">
        <v>100</v>
      </c>
      <c r="T617" s="193"/>
      <c r="U617" s="194"/>
      <c r="V617" s="195" t="s">
        <v>100</v>
      </c>
      <c r="W617" s="190"/>
      <c r="X617" s="193"/>
      <c r="Y617" s="193"/>
      <c r="Z617" s="193"/>
      <c r="AA617" s="195"/>
      <c r="AB617" s="162" t="s">
        <v>138</v>
      </c>
    </row>
    <row r="618" spans="1:28" ht="21.75" customHeight="1" x14ac:dyDescent="0.2">
      <c r="A618" s="196" t="s">
        <v>112</v>
      </c>
      <c r="B618" s="71">
        <f>VLOOKUP($D615,'Tischplan_16er_1.-5.'!$4:$100,34)</f>
        <v>12</v>
      </c>
      <c r="C618" s="71">
        <f>VLOOKUP($D615,'Tischplan_16er_1.-5.'!$4:$100,35)</f>
        <v>4</v>
      </c>
      <c r="D618" s="197"/>
      <c r="E618" s="197"/>
      <c r="F618" s="198"/>
      <c r="G618" s="199"/>
      <c r="H618" s="200"/>
      <c r="I618" s="197"/>
      <c r="J618" s="197"/>
      <c r="K618" s="197"/>
      <c r="L618" s="199"/>
      <c r="M618" s="157"/>
      <c r="N618" s="176"/>
      <c r="O618" s="94"/>
      <c r="P618" s="196" t="s">
        <v>112</v>
      </c>
      <c r="Q618" s="71">
        <f>VLOOKUP($S615,'Tischplan_16er_1.-5.'!$4:$100,34)</f>
        <v>11</v>
      </c>
      <c r="R618" s="71">
        <f>VLOOKUP($S615,'Tischplan_16er_1.-5.'!$4:$100,35)</f>
        <v>4</v>
      </c>
      <c r="S618" s="197"/>
      <c r="T618" s="197"/>
      <c r="U618" s="198"/>
      <c r="V618" s="199"/>
      <c r="W618" s="200"/>
      <c r="X618" s="197"/>
      <c r="Y618" s="197"/>
      <c r="Z618" s="197"/>
      <c r="AA618" s="199"/>
      <c r="AB618" s="157"/>
    </row>
    <row r="619" spans="1:28" ht="21.75" customHeight="1" x14ac:dyDescent="0.2">
      <c r="A619" s="201" t="s">
        <v>113</v>
      </c>
      <c r="B619" s="168">
        <f>VLOOKUP($D615,'Tischplan_16er_1.-5.'!$4:$100,36)</f>
        <v>11</v>
      </c>
      <c r="C619" s="168">
        <f>VLOOKUP($D615,'Tischplan_16er_1.-5.'!$4:$100,37)</f>
        <v>3</v>
      </c>
      <c r="D619" s="202"/>
      <c r="E619" s="202"/>
      <c r="F619" s="203"/>
      <c r="G619" s="204"/>
      <c r="H619" s="205"/>
      <c r="I619" s="202"/>
      <c r="J619" s="202"/>
      <c r="K619" s="202"/>
      <c r="L619" s="204"/>
      <c r="M619" s="157"/>
      <c r="N619" s="176"/>
      <c r="O619" s="94"/>
      <c r="P619" s="201" t="s">
        <v>113</v>
      </c>
      <c r="Q619" s="168">
        <f>VLOOKUP($S615,'Tischplan_16er_1.-5.'!$4:$100,36)</f>
        <v>12</v>
      </c>
      <c r="R619" s="168">
        <f>VLOOKUP($S615,'Tischplan_16er_1.-5.'!$4:$100,37)</f>
        <v>3</v>
      </c>
      <c r="S619" s="202"/>
      <c r="T619" s="202"/>
      <c r="U619" s="203"/>
      <c r="V619" s="204"/>
      <c r="W619" s="205"/>
      <c r="X619" s="202"/>
      <c r="Y619" s="202"/>
      <c r="Z619" s="202"/>
      <c r="AA619" s="204"/>
      <c r="AB619" s="157"/>
    </row>
    <row r="620" spans="1:28" ht="21.75" customHeight="1" thickBot="1" x14ac:dyDescent="0.25">
      <c r="A620" s="206" t="s">
        <v>145</v>
      </c>
      <c r="B620" s="73">
        <f>VLOOKUP($D615,'Tischplan_16er_1.-5.'!$4:$100,38)</f>
        <v>9</v>
      </c>
      <c r="C620" s="73">
        <f>VLOOKUP($D615,'Tischplan_16er_1.-5.'!$4:$100,39)</f>
        <v>2</v>
      </c>
      <c r="D620" s="207"/>
      <c r="E620" s="207"/>
      <c r="F620" s="208"/>
      <c r="G620" s="209"/>
      <c r="H620" s="210"/>
      <c r="I620" s="207"/>
      <c r="J620" s="207"/>
      <c r="K620" s="207"/>
      <c r="L620" s="209"/>
      <c r="M620" s="157"/>
      <c r="N620" s="176"/>
      <c r="O620" s="94"/>
      <c r="P620" s="206" t="s">
        <v>145</v>
      </c>
      <c r="Q620" s="73">
        <f>VLOOKUP($S615,'Tischplan_16er_1.-5.'!$4:$100,38)</f>
        <v>10</v>
      </c>
      <c r="R620" s="73">
        <f>VLOOKUP($S615,'Tischplan_16er_1.-5.'!$4:$100,39)</f>
        <v>2</v>
      </c>
      <c r="S620" s="207"/>
      <c r="T620" s="207"/>
      <c r="U620" s="208"/>
      <c r="V620" s="209"/>
      <c r="W620" s="210"/>
      <c r="X620" s="207"/>
      <c r="Y620" s="207"/>
      <c r="Z620" s="207"/>
      <c r="AA620" s="209"/>
      <c r="AB620" s="157"/>
    </row>
    <row r="621" spans="1:28" ht="21.75" customHeight="1" thickBot="1" x14ac:dyDescent="0.25">
      <c r="A621" s="266" t="s">
        <v>146</v>
      </c>
      <c r="B621" s="274"/>
      <c r="C621" s="275"/>
      <c r="D621" s="193"/>
      <c r="E621" s="193"/>
      <c r="F621" s="194"/>
      <c r="G621" s="195"/>
      <c r="H621" s="190"/>
      <c r="I621" s="193"/>
      <c r="J621" s="193"/>
      <c r="K621" s="193"/>
      <c r="L621" s="195"/>
      <c r="O621" s="189"/>
      <c r="P621" s="266" t="s">
        <v>146</v>
      </c>
      <c r="Q621" s="274"/>
      <c r="R621" s="275"/>
      <c r="S621" s="193"/>
      <c r="T621" s="193"/>
      <c r="U621" s="194"/>
      <c r="V621" s="195"/>
      <c r="W621" s="190"/>
      <c r="X621" s="193"/>
      <c r="Y621" s="193"/>
      <c r="Z621" s="193"/>
      <c r="AA621" s="195"/>
    </row>
    <row r="622" spans="1:28" ht="21.75" customHeight="1" thickBot="1" x14ac:dyDescent="0.25">
      <c r="A622" s="266" t="s">
        <v>147</v>
      </c>
      <c r="B622" s="274"/>
      <c r="C622" s="275"/>
      <c r="D622" s="193" t="s">
        <v>100</v>
      </c>
      <c r="E622" s="193"/>
      <c r="F622" s="194"/>
      <c r="G622" s="195" t="s">
        <v>100</v>
      </c>
      <c r="H622" s="190"/>
      <c r="I622" s="193"/>
      <c r="J622" s="193"/>
      <c r="K622" s="193"/>
      <c r="L622" s="195"/>
      <c r="O622" s="189"/>
      <c r="P622" s="266" t="s">
        <v>147</v>
      </c>
      <c r="Q622" s="274"/>
      <c r="R622" s="275"/>
      <c r="S622" s="193" t="s">
        <v>100</v>
      </c>
      <c r="T622" s="193"/>
      <c r="U622" s="194"/>
      <c r="V622" s="195" t="s">
        <v>100</v>
      </c>
      <c r="W622" s="190"/>
      <c r="X622" s="193"/>
      <c r="Y622" s="193"/>
      <c r="Z622" s="193"/>
      <c r="AA622" s="195"/>
    </row>
    <row r="623" spans="1:28" ht="9" customHeight="1" thickBot="1" x14ac:dyDescent="0.25">
      <c r="A623" s="164"/>
      <c r="B623" s="211"/>
      <c r="C623" s="211"/>
      <c r="D623" s="188"/>
      <c r="E623" s="188"/>
      <c r="F623" s="188"/>
      <c r="G623" s="188"/>
      <c r="H623" s="188"/>
      <c r="I623" s="188"/>
      <c r="J623" s="188"/>
      <c r="K623" s="188"/>
      <c r="L623" s="188"/>
      <c r="P623" s="164"/>
      <c r="Q623" s="174"/>
      <c r="R623" s="174"/>
      <c r="S623" s="212"/>
      <c r="T623" s="212"/>
      <c r="U623" s="212"/>
      <c r="V623" s="212"/>
      <c r="W623" s="212"/>
      <c r="X623" s="212"/>
      <c r="Y623" s="212"/>
      <c r="Z623" s="212"/>
      <c r="AA623" s="212"/>
    </row>
    <row r="624" spans="1:28" ht="18" customHeight="1" thickBot="1" x14ac:dyDescent="0.3">
      <c r="A624" s="82" t="s">
        <v>148</v>
      </c>
      <c r="B624" s="188"/>
      <c r="C624" s="188"/>
      <c r="D624" s="84"/>
      <c r="E624" s="84"/>
      <c r="F624" s="188"/>
      <c r="G624" s="84"/>
      <c r="H624" s="188"/>
      <c r="I624" s="188"/>
      <c r="J624" s="188"/>
      <c r="K624" s="188"/>
      <c r="L624" s="213"/>
      <c r="O624" s="189"/>
      <c r="P624" s="82" t="s">
        <v>148</v>
      </c>
      <c r="Q624" s="188"/>
      <c r="R624" s="188"/>
      <c r="S624" s="84"/>
      <c r="T624" s="84"/>
      <c r="U624" s="188"/>
      <c r="V624" s="84"/>
      <c r="W624" s="188"/>
      <c r="X624" s="188"/>
      <c r="Y624" s="188"/>
      <c r="Z624" s="188"/>
      <c r="AA624" s="213"/>
    </row>
    <row r="625" spans="1:27" ht="21.75" customHeight="1" x14ac:dyDescent="0.2">
      <c r="A625" s="196" t="str">
        <f>$S615</f>
        <v>M1</v>
      </c>
      <c r="B625" s="71"/>
      <c r="C625" s="71"/>
      <c r="D625" s="197"/>
      <c r="E625" s="197"/>
      <c r="F625" s="197"/>
      <c r="G625" s="199"/>
      <c r="H625" s="200"/>
      <c r="I625" s="197"/>
      <c r="J625" s="197"/>
      <c r="K625" s="197"/>
      <c r="L625" s="199"/>
      <c r="O625" s="189"/>
      <c r="P625" s="196" t="str">
        <f>$S615</f>
        <v>M1</v>
      </c>
      <c r="Q625" s="71"/>
      <c r="R625" s="71"/>
      <c r="S625" s="197"/>
      <c r="T625" s="197"/>
      <c r="U625" s="197"/>
      <c r="V625" s="199"/>
      <c r="W625" s="200"/>
      <c r="X625" s="197"/>
      <c r="Y625" s="197"/>
      <c r="Z625" s="197"/>
      <c r="AA625" s="199"/>
    </row>
    <row r="626" spans="1:27" ht="21.75" customHeight="1" x14ac:dyDescent="0.2">
      <c r="A626" s="201" t="str">
        <f>$D615</f>
        <v>M2</v>
      </c>
      <c r="B626" s="168"/>
      <c r="C626" s="168"/>
      <c r="D626" s="202"/>
      <c r="E626" s="202"/>
      <c r="F626" s="202"/>
      <c r="G626" s="204"/>
      <c r="H626" s="205"/>
      <c r="I626" s="202"/>
      <c r="J626" s="202"/>
      <c r="K626" s="202"/>
      <c r="L626" s="204"/>
      <c r="O626" s="189"/>
      <c r="P626" s="201" t="str">
        <f>$D615</f>
        <v>M2</v>
      </c>
      <c r="Q626" s="168"/>
      <c r="R626" s="168"/>
      <c r="S626" s="202"/>
      <c r="T626" s="202"/>
      <c r="U626" s="202"/>
      <c r="V626" s="204"/>
      <c r="W626" s="205"/>
      <c r="X626" s="202"/>
      <c r="Y626" s="202"/>
      <c r="Z626" s="202"/>
      <c r="AA626" s="204"/>
    </row>
    <row r="627" spans="1:27" ht="21.75" customHeight="1" x14ac:dyDescent="0.2">
      <c r="A627" s="201" t="str">
        <f>$S645</f>
        <v>M3</v>
      </c>
      <c r="B627" s="168"/>
      <c r="C627" s="168"/>
      <c r="D627" s="202"/>
      <c r="E627" s="202"/>
      <c r="F627" s="202"/>
      <c r="G627" s="204"/>
      <c r="H627" s="205"/>
      <c r="I627" s="202"/>
      <c r="J627" s="202"/>
      <c r="K627" s="202"/>
      <c r="L627" s="204"/>
      <c r="O627" s="189"/>
      <c r="P627" s="201" t="str">
        <f>$S645</f>
        <v>M3</v>
      </c>
      <c r="Q627" s="168"/>
      <c r="R627" s="168"/>
      <c r="S627" s="202"/>
      <c r="T627" s="202"/>
      <c r="U627" s="202"/>
      <c r="V627" s="204"/>
      <c r="W627" s="205"/>
      <c r="X627" s="202"/>
      <c r="Y627" s="202"/>
      <c r="Z627" s="202"/>
      <c r="AA627" s="204"/>
    </row>
    <row r="628" spans="1:27" ht="21.75" customHeight="1" thickBot="1" x14ac:dyDescent="0.25">
      <c r="A628" s="214" t="str">
        <f>$D645</f>
        <v>M4</v>
      </c>
      <c r="B628" s="73"/>
      <c r="C628" s="73"/>
      <c r="D628" s="207"/>
      <c r="E628" s="207"/>
      <c r="F628" s="207"/>
      <c r="G628" s="209"/>
      <c r="H628" s="210"/>
      <c r="I628" s="207"/>
      <c r="J628" s="207"/>
      <c r="K628" s="207"/>
      <c r="L628" s="209"/>
      <c r="O628" s="189"/>
      <c r="P628" s="214" t="str">
        <f>$D645</f>
        <v>M4</v>
      </c>
      <c r="Q628" s="73"/>
      <c r="R628" s="73"/>
      <c r="S628" s="207"/>
      <c r="T628" s="207"/>
      <c r="U628" s="207"/>
      <c r="V628" s="209"/>
      <c r="W628" s="210"/>
      <c r="X628" s="207"/>
      <c r="Y628" s="207"/>
      <c r="Z628" s="207"/>
      <c r="AA628" s="209"/>
    </row>
    <row r="629" spans="1:27" ht="21.75" customHeight="1" thickBot="1" x14ac:dyDescent="0.3">
      <c r="A629" s="105" t="s">
        <v>114</v>
      </c>
      <c r="B629" s="193"/>
      <c r="C629" s="193"/>
      <c r="D629" s="193"/>
      <c r="E629" s="193"/>
      <c r="F629" s="193"/>
      <c r="G629" s="195"/>
      <c r="H629" s="190"/>
      <c r="I629" s="193"/>
      <c r="J629" s="193"/>
      <c r="K629" s="193"/>
      <c r="L629" s="195"/>
      <c r="M629" s="183"/>
      <c r="N629" s="183"/>
      <c r="O629" s="184"/>
      <c r="P629" s="105" t="s">
        <v>114</v>
      </c>
      <c r="Q629" s="193"/>
      <c r="R629" s="193"/>
      <c r="S629" s="193"/>
      <c r="T629" s="193"/>
      <c r="U629" s="193"/>
      <c r="V629" s="195"/>
      <c r="W629" s="190"/>
      <c r="X629" s="193"/>
      <c r="Y629" s="193"/>
      <c r="Z629" s="193"/>
      <c r="AA629" s="195"/>
    </row>
    <row r="630" spans="1:27" ht="3" customHeight="1" x14ac:dyDescent="0.25">
      <c r="A630" s="215"/>
      <c r="M630" s="183"/>
      <c r="N630" s="183"/>
      <c r="O630" s="184"/>
      <c r="P630" s="215"/>
    </row>
    <row r="631" spans="1:27" ht="21" customHeight="1" x14ac:dyDescent="0.2">
      <c r="A631" s="181" t="str">
        <f>"Die "&amp;$B$14&amp;" wird freundlich unterstützt von:"</f>
        <v>Die   3-Serien Liga wird freundlich unterstützt von:</v>
      </c>
      <c r="O631" s="189"/>
      <c r="P631" s="181" t="str">
        <f>"Die "&amp;$B$14&amp;" wird freundlich unterstützt von:"</f>
        <v>Die   3-Serien Liga wird freundlich unterstützt von:</v>
      </c>
    </row>
    <row r="632" spans="1:27" ht="18" customHeight="1" x14ac:dyDescent="0.25">
      <c r="A632" s="185"/>
      <c r="B632" s="186"/>
      <c r="C632" s="186"/>
      <c r="D632" s="186"/>
      <c r="E632" s="186"/>
      <c r="F632" s="186"/>
      <c r="G632" s="186"/>
      <c r="H632" s="186"/>
      <c r="I632" s="186"/>
      <c r="J632" s="186"/>
      <c r="K632" s="186"/>
      <c r="L632" s="186"/>
      <c r="O632" s="184"/>
      <c r="P632" s="185"/>
      <c r="Q632" s="186"/>
      <c r="R632" s="186"/>
      <c r="S632" s="186"/>
      <c r="T632" s="186"/>
      <c r="U632" s="186"/>
      <c r="V632" s="186"/>
      <c r="W632" s="186"/>
      <c r="X632" s="186"/>
      <c r="Y632" s="186"/>
      <c r="Z632" s="186"/>
      <c r="AA632" s="186"/>
    </row>
    <row r="633" spans="1:27" ht="18" customHeight="1" x14ac:dyDescent="0.3">
      <c r="A633" s="187">
        <f>$A$3</f>
        <v>0</v>
      </c>
      <c r="B633" s="186"/>
      <c r="C633" s="186"/>
      <c r="D633" s="186"/>
      <c r="E633" s="186"/>
      <c r="F633" s="186"/>
      <c r="G633" s="186"/>
      <c r="H633" s="186"/>
      <c r="I633" s="186"/>
      <c r="J633" s="186"/>
      <c r="K633" s="186"/>
      <c r="L633" s="186"/>
      <c r="O633" s="184"/>
      <c r="P633" s="187">
        <f>$A$3</f>
        <v>0</v>
      </c>
      <c r="Q633" s="186"/>
      <c r="R633" s="186"/>
      <c r="S633" s="186"/>
      <c r="T633" s="186"/>
      <c r="U633" s="186"/>
      <c r="V633" s="186"/>
      <c r="W633" s="186"/>
      <c r="X633" s="186"/>
      <c r="Y633" s="186"/>
      <c r="Z633" s="186"/>
      <c r="AA633" s="186"/>
    </row>
    <row r="634" spans="1:27" ht="18" customHeight="1" x14ac:dyDescent="0.25">
      <c r="A634" s="185"/>
      <c r="B634" s="186"/>
      <c r="C634" s="186"/>
      <c r="D634" s="186"/>
      <c r="E634" s="186"/>
      <c r="F634" s="186"/>
      <c r="G634" s="186"/>
      <c r="H634" s="186"/>
      <c r="I634" s="186"/>
      <c r="J634" s="186"/>
      <c r="K634" s="186"/>
      <c r="L634" s="186"/>
      <c r="O634" s="184"/>
      <c r="P634" s="185"/>
      <c r="Q634" s="186"/>
      <c r="R634" s="186"/>
      <c r="S634" s="186"/>
      <c r="T634" s="186"/>
      <c r="U634" s="186"/>
      <c r="V634" s="186"/>
      <c r="W634" s="186"/>
      <c r="X634" s="186"/>
      <c r="Y634" s="186"/>
      <c r="Z634" s="186"/>
      <c r="AA634" s="186"/>
    </row>
    <row r="635" spans="1:27" ht="18" customHeight="1" x14ac:dyDescent="0.25">
      <c r="A635" s="185"/>
      <c r="B635" s="186"/>
      <c r="C635" s="186"/>
      <c r="D635" s="186"/>
      <c r="E635" s="186"/>
      <c r="F635" s="186"/>
      <c r="G635" s="186"/>
      <c r="H635" s="186"/>
      <c r="I635" s="186"/>
      <c r="J635" s="186"/>
      <c r="K635" s="186"/>
      <c r="L635" s="186"/>
      <c r="O635" s="184"/>
      <c r="P635" s="185"/>
      <c r="Q635" s="186"/>
      <c r="R635" s="186"/>
      <c r="S635" s="186"/>
      <c r="T635" s="186"/>
      <c r="U635" s="186"/>
      <c r="V635" s="186"/>
      <c r="W635" s="186"/>
      <c r="X635" s="186"/>
      <c r="Y635" s="186"/>
      <c r="Z635" s="186"/>
      <c r="AA635" s="186"/>
    </row>
    <row r="636" spans="1:27" ht="18" customHeight="1" x14ac:dyDescent="0.25">
      <c r="A636" s="185"/>
      <c r="B636" s="186"/>
      <c r="C636" s="186"/>
      <c r="D636" s="186"/>
      <c r="E636" s="186"/>
      <c r="F636" s="186"/>
      <c r="G636" s="186"/>
      <c r="H636" s="186"/>
      <c r="I636" s="186"/>
      <c r="J636" s="186"/>
      <c r="K636" s="186"/>
      <c r="L636" s="186"/>
      <c r="O636" s="184"/>
      <c r="P636" s="185"/>
      <c r="Q636" s="186"/>
      <c r="R636" s="186"/>
      <c r="S636" s="186"/>
      <c r="T636" s="186"/>
      <c r="U636" s="186"/>
      <c r="V636" s="186"/>
      <c r="W636" s="186"/>
      <c r="X636" s="186"/>
      <c r="Y636" s="186"/>
      <c r="Z636" s="186"/>
      <c r="AA636" s="186"/>
    </row>
    <row r="637" spans="1:27" ht="18" customHeight="1" x14ac:dyDescent="0.25">
      <c r="A637" s="185"/>
      <c r="B637" s="186"/>
      <c r="C637" s="186"/>
      <c r="D637" s="186"/>
      <c r="E637" s="186"/>
      <c r="F637" s="186"/>
      <c r="G637" s="186"/>
      <c r="H637" s="186"/>
      <c r="I637" s="186"/>
      <c r="J637" s="186"/>
      <c r="K637" s="186"/>
      <c r="L637" s="186"/>
      <c r="O637" s="184"/>
      <c r="P637" s="185"/>
      <c r="Q637" s="186"/>
      <c r="R637" s="186"/>
      <c r="S637" s="186"/>
      <c r="T637" s="186"/>
      <c r="U637" s="186"/>
      <c r="V637" s="186"/>
      <c r="W637" s="186"/>
      <c r="X637" s="186"/>
      <c r="Y637" s="186"/>
      <c r="Z637" s="186"/>
      <c r="AA637" s="186"/>
    </row>
    <row r="638" spans="1:27" ht="18" customHeight="1" x14ac:dyDescent="0.25">
      <c r="A638" s="185"/>
      <c r="B638" s="186"/>
      <c r="C638" s="186"/>
      <c r="D638" s="186"/>
      <c r="E638" s="186"/>
      <c r="F638" s="186"/>
      <c r="G638" s="186"/>
      <c r="H638" s="186"/>
      <c r="I638" s="186"/>
      <c r="J638" s="186"/>
      <c r="K638" s="186"/>
      <c r="L638" s="186"/>
      <c r="O638" s="184"/>
      <c r="P638" s="185"/>
      <c r="Q638" s="186"/>
      <c r="R638" s="186"/>
      <c r="S638" s="186"/>
      <c r="T638" s="186"/>
      <c r="U638" s="186"/>
      <c r="V638" s="186"/>
      <c r="W638" s="186"/>
      <c r="X638" s="186"/>
      <c r="Y638" s="186"/>
      <c r="Z638" s="186"/>
      <c r="AA638" s="186"/>
    </row>
    <row r="639" spans="1:27" ht="18" customHeight="1" x14ac:dyDescent="0.25">
      <c r="A639" s="185"/>
      <c r="B639" s="186"/>
      <c r="C639" s="186"/>
      <c r="D639" s="186"/>
      <c r="E639" s="186"/>
      <c r="F639" s="186"/>
      <c r="G639" s="186"/>
      <c r="H639" s="186"/>
      <c r="I639" s="186"/>
      <c r="J639" s="186"/>
      <c r="K639" s="186"/>
      <c r="L639" s="186"/>
      <c r="O639" s="184"/>
      <c r="P639" s="185"/>
      <c r="Q639" s="186"/>
      <c r="R639" s="186"/>
      <c r="S639" s="186"/>
      <c r="T639" s="186"/>
      <c r="U639" s="186"/>
      <c r="V639" s="186"/>
      <c r="W639" s="186"/>
      <c r="X639" s="186"/>
      <c r="Y639" s="186"/>
      <c r="Z639" s="186"/>
      <c r="AA639" s="186"/>
    </row>
    <row r="640" spans="1:27" ht="18" customHeight="1" x14ac:dyDescent="0.25">
      <c r="A640" s="185"/>
      <c r="B640" s="186"/>
      <c r="C640" s="186"/>
      <c r="D640" s="186"/>
      <c r="E640" s="186"/>
      <c r="F640" s="186"/>
      <c r="G640" s="186"/>
      <c r="H640" s="186"/>
      <c r="I640" s="186"/>
      <c r="J640" s="186"/>
      <c r="K640" s="186"/>
      <c r="L640" s="186"/>
      <c r="O640" s="184"/>
      <c r="P640" s="185"/>
      <c r="Q640" s="186"/>
      <c r="R640" s="186"/>
      <c r="S640" s="186"/>
      <c r="T640" s="186"/>
      <c r="U640" s="186"/>
      <c r="V640" s="186"/>
      <c r="W640" s="186"/>
      <c r="X640" s="186"/>
      <c r="Y640" s="186"/>
      <c r="Z640" s="186"/>
      <c r="AA640" s="186"/>
    </row>
    <row r="641" spans="1:28" ht="18" customHeight="1" x14ac:dyDescent="0.25">
      <c r="A641" s="185"/>
      <c r="B641" s="186"/>
      <c r="C641" s="186"/>
      <c r="D641" s="186"/>
      <c r="E641" s="186"/>
      <c r="F641" s="186"/>
      <c r="G641" s="186"/>
      <c r="H641" s="186"/>
      <c r="I641" s="186"/>
      <c r="J641" s="186"/>
      <c r="K641" s="186"/>
      <c r="L641" s="186"/>
      <c r="O641" s="184"/>
      <c r="P641" s="185"/>
      <c r="Q641" s="186"/>
      <c r="R641" s="186"/>
      <c r="S641" s="186"/>
      <c r="T641" s="186"/>
      <c r="U641" s="186"/>
      <c r="V641" s="186"/>
      <c r="W641" s="186"/>
      <c r="X641" s="186"/>
      <c r="Y641" s="186"/>
      <c r="Z641" s="186"/>
      <c r="AA641" s="186"/>
    </row>
    <row r="642" spans="1:28" ht="18" customHeight="1" x14ac:dyDescent="0.25">
      <c r="A642" s="185"/>
      <c r="B642" s="186"/>
      <c r="C642" s="186"/>
      <c r="D642" s="186"/>
      <c r="E642" s="186"/>
      <c r="F642" s="186"/>
      <c r="G642" s="186"/>
      <c r="H642" s="186"/>
      <c r="I642" s="186"/>
      <c r="J642" s="186"/>
      <c r="K642" s="186"/>
      <c r="L642" s="186"/>
      <c r="O642" s="189"/>
      <c r="P642" s="185"/>
      <c r="Q642" s="186"/>
      <c r="R642" s="186"/>
      <c r="S642" s="186"/>
      <c r="T642" s="186"/>
      <c r="U642" s="186"/>
      <c r="V642" s="186"/>
      <c r="W642" s="186"/>
      <c r="X642" s="186"/>
      <c r="Y642" s="186"/>
      <c r="Z642" s="186"/>
      <c r="AA642" s="186"/>
    </row>
    <row r="643" spans="1:28" ht="18" customHeight="1" x14ac:dyDescent="0.25">
      <c r="A643" s="185"/>
      <c r="B643" s="186"/>
      <c r="C643" s="186"/>
      <c r="D643" s="186"/>
      <c r="E643" s="186"/>
      <c r="F643" s="186"/>
      <c r="G643" s="186"/>
      <c r="H643" s="186"/>
      <c r="I643" s="186"/>
      <c r="J643" s="186"/>
      <c r="K643" s="186"/>
      <c r="L643" s="186"/>
      <c r="O643" s="189"/>
      <c r="P643" s="185"/>
      <c r="Q643" s="186"/>
      <c r="R643" s="186"/>
      <c r="S643" s="186"/>
      <c r="T643" s="186"/>
      <c r="U643" s="186"/>
      <c r="V643" s="186"/>
      <c r="W643" s="186"/>
      <c r="X643" s="186"/>
      <c r="Y643" s="186"/>
      <c r="Z643" s="186"/>
      <c r="AA643" s="186"/>
    </row>
    <row r="644" spans="1:28" ht="24" customHeight="1" thickBot="1" x14ac:dyDescent="0.25">
      <c r="A644" s="81"/>
      <c r="B644" s="267" t="str">
        <f>$B$14</f>
        <v xml:space="preserve">  3-Serien Liga</v>
      </c>
      <c r="C644" s="267"/>
      <c r="D644" s="267"/>
      <c r="E644" s="267"/>
      <c r="F644" s="267"/>
      <c r="G644" s="267"/>
      <c r="H644" s="267"/>
      <c r="I644" s="267"/>
      <c r="J644" s="268">
        <f>$J$14</f>
        <v>2023</v>
      </c>
      <c r="K644" s="268"/>
      <c r="L644" s="268"/>
      <c r="M644" s="180" t="str">
        <f>M614</f>
        <v>M</v>
      </c>
      <c r="N644" s="180"/>
      <c r="O644" s="69">
        <f>O614+2</f>
        <v>4</v>
      </c>
      <c r="P644" s="81"/>
      <c r="Q644" s="267" t="str">
        <f>$B$14</f>
        <v xml:space="preserve">  3-Serien Liga</v>
      </c>
      <c r="R644" s="267"/>
      <c r="S644" s="267"/>
      <c r="T644" s="267"/>
      <c r="U644" s="267"/>
      <c r="V644" s="267"/>
      <c r="W644" s="267"/>
      <c r="X644" s="267"/>
      <c r="Y644" s="268">
        <f>$J$14</f>
        <v>2023</v>
      </c>
      <c r="Z644" s="268"/>
      <c r="AA644" s="268"/>
    </row>
    <row r="645" spans="1:28" ht="18" customHeight="1" thickBot="1" x14ac:dyDescent="0.3">
      <c r="A645" s="82" t="s">
        <v>90</v>
      </c>
      <c r="B645" s="188"/>
      <c r="C645" s="188"/>
      <c r="D645" s="84" t="str">
        <f>M644&amp;O644</f>
        <v>M4</v>
      </c>
      <c r="E645" s="84" t="s">
        <v>91</v>
      </c>
      <c r="F645" s="188"/>
      <c r="G645" s="254"/>
      <c r="H645" s="274"/>
      <c r="I645" s="274"/>
      <c r="J645" s="274"/>
      <c r="K645" s="274"/>
      <c r="L645" s="276"/>
      <c r="M645" s="166"/>
      <c r="N645" s="166"/>
      <c r="O645" s="189"/>
      <c r="P645" s="82" t="s">
        <v>90</v>
      </c>
      <c r="Q645" s="188"/>
      <c r="R645" s="188"/>
      <c r="S645" s="84" t="str">
        <f>M644&amp;O644-1</f>
        <v>M3</v>
      </c>
      <c r="T645" s="84" t="s">
        <v>91</v>
      </c>
      <c r="U645" s="188"/>
      <c r="V645" s="254"/>
      <c r="W645" s="254"/>
      <c r="X645" s="254"/>
      <c r="Y645" s="254"/>
      <c r="Z645" s="254"/>
      <c r="AA645" s="257"/>
    </row>
    <row r="646" spans="1:28" ht="18" customHeight="1" thickBot="1" x14ac:dyDescent="0.25">
      <c r="A646" s="190" t="s">
        <v>92</v>
      </c>
      <c r="B646" s="191" t="s">
        <v>93</v>
      </c>
      <c r="C646" s="191" t="s">
        <v>23</v>
      </c>
      <c r="D646" s="191" t="s">
        <v>94</v>
      </c>
      <c r="E646" s="191" t="s">
        <v>95</v>
      </c>
      <c r="F646" s="191" t="s">
        <v>96</v>
      </c>
      <c r="G646" s="192" t="s">
        <v>97</v>
      </c>
      <c r="H646" s="263" t="s">
        <v>98</v>
      </c>
      <c r="I646" s="264"/>
      <c r="J646" s="264"/>
      <c r="K646" s="264"/>
      <c r="L646" s="265"/>
      <c r="M646" s="166"/>
      <c r="N646" s="166"/>
      <c r="O646" s="189"/>
      <c r="P646" s="190" t="s">
        <v>92</v>
      </c>
      <c r="Q646" s="191" t="s">
        <v>93</v>
      </c>
      <c r="R646" s="191" t="s">
        <v>23</v>
      </c>
      <c r="S646" s="191" t="s">
        <v>94</v>
      </c>
      <c r="T646" s="191" t="s">
        <v>95</v>
      </c>
      <c r="U646" s="191" t="s">
        <v>96</v>
      </c>
      <c r="V646" s="192" t="s">
        <v>97</v>
      </c>
      <c r="W646" s="263" t="s">
        <v>98</v>
      </c>
      <c r="X646" s="264"/>
      <c r="Y646" s="264"/>
      <c r="Z646" s="264"/>
      <c r="AA646" s="265"/>
    </row>
    <row r="647" spans="1:28" ht="21.75" customHeight="1" thickBot="1" x14ac:dyDescent="0.25">
      <c r="A647" s="266" t="s">
        <v>144</v>
      </c>
      <c r="B647" s="274"/>
      <c r="C647" s="275"/>
      <c r="D647" s="193" t="s">
        <v>100</v>
      </c>
      <c r="E647" s="193"/>
      <c r="F647" s="194"/>
      <c r="G647" s="195" t="s">
        <v>100</v>
      </c>
      <c r="H647" s="190"/>
      <c r="I647" s="193"/>
      <c r="J647" s="193"/>
      <c r="K647" s="193"/>
      <c r="L647" s="195"/>
      <c r="M647" s="162" t="s">
        <v>138</v>
      </c>
      <c r="N647" s="176"/>
      <c r="O647" s="94"/>
      <c r="P647" s="266" t="s">
        <v>144</v>
      </c>
      <c r="Q647" s="274"/>
      <c r="R647" s="275"/>
      <c r="S647" s="193" t="s">
        <v>100</v>
      </c>
      <c r="T647" s="193"/>
      <c r="U647" s="194"/>
      <c r="V647" s="195" t="s">
        <v>100</v>
      </c>
      <c r="W647" s="190"/>
      <c r="X647" s="193"/>
      <c r="Y647" s="193"/>
      <c r="Z647" s="193"/>
      <c r="AA647" s="195"/>
      <c r="AB647" s="162" t="s">
        <v>138</v>
      </c>
    </row>
    <row r="648" spans="1:28" ht="21.75" customHeight="1" x14ac:dyDescent="0.2">
      <c r="A648" s="196" t="s">
        <v>112</v>
      </c>
      <c r="B648" s="71">
        <f>VLOOKUP($D645,'Tischplan_16er_1.-5.'!$4:$100,34)</f>
        <v>10</v>
      </c>
      <c r="C648" s="71">
        <f>VLOOKUP($D645,'Tischplan_16er_1.-5.'!$4:$100,35)</f>
        <v>4</v>
      </c>
      <c r="D648" s="197"/>
      <c r="E648" s="197"/>
      <c r="F648" s="198"/>
      <c r="G648" s="199"/>
      <c r="H648" s="200"/>
      <c r="I648" s="197"/>
      <c r="J648" s="197"/>
      <c r="K648" s="197"/>
      <c r="L648" s="199"/>
      <c r="M648" s="157"/>
      <c r="N648" s="176"/>
      <c r="O648" s="94"/>
      <c r="P648" s="196" t="s">
        <v>112</v>
      </c>
      <c r="Q648" s="71">
        <f>VLOOKUP($S645,'Tischplan_16er_1.-5.'!$4:$100,34)</f>
        <v>9</v>
      </c>
      <c r="R648" s="71">
        <f>VLOOKUP($S645,'Tischplan_16er_1.-5.'!$4:$100,35)</f>
        <v>4</v>
      </c>
      <c r="S648" s="197"/>
      <c r="T648" s="197"/>
      <c r="U648" s="198"/>
      <c r="V648" s="199"/>
      <c r="W648" s="200"/>
      <c r="X648" s="197"/>
      <c r="Y648" s="197"/>
      <c r="Z648" s="197"/>
      <c r="AA648" s="199"/>
      <c r="AB648" s="157"/>
    </row>
    <row r="649" spans="1:28" ht="21.75" customHeight="1" x14ac:dyDescent="0.2">
      <c r="A649" s="201" t="s">
        <v>113</v>
      </c>
      <c r="B649" s="168">
        <f>VLOOKUP($D645,'Tischplan_16er_1.-5.'!$4:$100,36)</f>
        <v>9</v>
      </c>
      <c r="C649" s="168">
        <f>VLOOKUP($D645,'Tischplan_16er_1.-5.'!$4:$100,37)</f>
        <v>3</v>
      </c>
      <c r="D649" s="202"/>
      <c r="E649" s="202"/>
      <c r="F649" s="203"/>
      <c r="G649" s="204"/>
      <c r="H649" s="205"/>
      <c r="I649" s="202"/>
      <c r="J649" s="202"/>
      <c r="K649" s="202"/>
      <c r="L649" s="204"/>
      <c r="M649" s="157"/>
      <c r="N649" s="176"/>
      <c r="O649" s="94"/>
      <c r="P649" s="201" t="s">
        <v>113</v>
      </c>
      <c r="Q649" s="168">
        <f>VLOOKUP($S645,'Tischplan_16er_1.-5.'!$4:$100,36)</f>
        <v>10</v>
      </c>
      <c r="R649" s="168">
        <f>VLOOKUP($S645,'Tischplan_16er_1.-5.'!$4:$100,37)</f>
        <v>3</v>
      </c>
      <c r="S649" s="202"/>
      <c r="T649" s="202"/>
      <c r="U649" s="203"/>
      <c r="V649" s="204"/>
      <c r="W649" s="205"/>
      <c r="X649" s="202"/>
      <c r="Y649" s="202"/>
      <c r="Z649" s="202"/>
      <c r="AA649" s="204"/>
      <c r="AB649" s="157"/>
    </row>
    <row r="650" spans="1:28" ht="21.75" customHeight="1" thickBot="1" x14ac:dyDescent="0.25">
      <c r="A650" s="206" t="s">
        <v>145</v>
      </c>
      <c r="B650" s="73">
        <f>VLOOKUP($D645,'Tischplan_16er_1.-5.'!$4:$100,38)</f>
        <v>11</v>
      </c>
      <c r="C650" s="73">
        <f>VLOOKUP($D645,'Tischplan_16er_1.-5.'!$4:$100,39)</f>
        <v>2</v>
      </c>
      <c r="D650" s="207"/>
      <c r="E650" s="207"/>
      <c r="F650" s="208"/>
      <c r="G650" s="209"/>
      <c r="H650" s="210"/>
      <c r="I650" s="207"/>
      <c r="J650" s="207"/>
      <c r="K650" s="207"/>
      <c r="L650" s="209"/>
      <c r="M650" s="157"/>
      <c r="N650" s="176"/>
      <c r="O650" s="94"/>
      <c r="P650" s="206" t="s">
        <v>145</v>
      </c>
      <c r="Q650" s="73">
        <f>VLOOKUP($S645,'Tischplan_16er_1.-5.'!$4:$100,38)</f>
        <v>12</v>
      </c>
      <c r="R650" s="73">
        <f>VLOOKUP($S645,'Tischplan_16er_1.-5.'!$4:$100,39)</f>
        <v>2</v>
      </c>
      <c r="S650" s="207"/>
      <c r="T650" s="207"/>
      <c r="U650" s="208"/>
      <c r="V650" s="209"/>
      <c r="W650" s="210"/>
      <c r="X650" s="207"/>
      <c r="Y650" s="207"/>
      <c r="Z650" s="207"/>
      <c r="AA650" s="209"/>
      <c r="AB650" s="157"/>
    </row>
    <row r="651" spans="1:28" ht="21.75" customHeight="1" thickBot="1" x14ac:dyDescent="0.25">
      <c r="A651" s="266" t="s">
        <v>146</v>
      </c>
      <c r="B651" s="274"/>
      <c r="C651" s="275"/>
      <c r="D651" s="193"/>
      <c r="E651" s="193"/>
      <c r="F651" s="194"/>
      <c r="G651" s="195"/>
      <c r="H651" s="190"/>
      <c r="I651" s="193"/>
      <c r="J651" s="193"/>
      <c r="K651" s="193"/>
      <c r="L651" s="195"/>
      <c r="O651" s="189"/>
      <c r="P651" s="266" t="s">
        <v>146</v>
      </c>
      <c r="Q651" s="274"/>
      <c r="R651" s="275"/>
      <c r="S651" s="193"/>
      <c r="T651" s="193"/>
      <c r="U651" s="194"/>
      <c r="V651" s="195"/>
      <c r="W651" s="190"/>
      <c r="X651" s="193"/>
      <c r="Y651" s="193"/>
      <c r="Z651" s="193"/>
      <c r="AA651" s="195"/>
    </row>
    <row r="652" spans="1:28" ht="21.75" customHeight="1" thickBot="1" x14ac:dyDescent="0.25">
      <c r="A652" s="266" t="s">
        <v>147</v>
      </c>
      <c r="B652" s="274"/>
      <c r="C652" s="275"/>
      <c r="D652" s="193" t="s">
        <v>100</v>
      </c>
      <c r="E652" s="193"/>
      <c r="F652" s="194"/>
      <c r="G652" s="195" t="s">
        <v>100</v>
      </c>
      <c r="H652" s="190"/>
      <c r="I652" s="193"/>
      <c r="J652" s="193"/>
      <c r="K652" s="193"/>
      <c r="L652" s="195"/>
      <c r="O652" s="189"/>
      <c r="P652" s="266" t="s">
        <v>147</v>
      </c>
      <c r="Q652" s="274"/>
      <c r="R652" s="275"/>
      <c r="S652" s="193" t="s">
        <v>100</v>
      </c>
      <c r="T652" s="193"/>
      <c r="U652" s="194"/>
      <c r="V652" s="195" t="s">
        <v>100</v>
      </c>
      <c r="W652" s="190"/>
      <c r="X652" s="193"/>
      <c r="Y652" s="193"/>
      <c r="Z652" s="193"/>
      <c r="AA652" s="195"/>
    </row>
    <row r="653" spans="1:28" ht="9" customHeight="1" thickBot="1" x14ac:dyDescent="0.25">
      <c r="A653" s="164"/>
      <c r="B653" s="211"/>
      <c r="C653" s="211"/>
      <c r="D653" s="188"/>
      <c r="E653" s="188"/>
      <c r="F653" s="188"/>
      <c r="G653" s="188"/>
      <c r="H653" s="188"/>
      <c r="I653" s="188"/>
      <c r="J653" s="188"/>
      <c r="K653" s="188"/>
      <c r="L653" s="188"/>
      <c r="P653" s="164"/>
      <c r="Q653" s="174"/>
      <c r="R653" s="174"/>
      <c r="S653" s="212"/>
      <c r="T653" s="212"/>
      <c r="U653" s="212"/>
      <c r="V653" s="212"/>
      <c r="W653" s="212"/>
      <c r="X653" s="212"/>
      <c r="Y653" s="212"/>
      <c r="Z653" s="212"/>
      <c r="AA653" s="212"/>
    </row>
    <row r="654" spans="1:28" ht="18" customHeight="1" thickBot="1" x14ac:dyDescent="0.3">
      <c r="A654" s="82" t="s">
        <v>148</v>
      </c>
      <c r="B654" s="188"/>
      <c r="C654" s="188"/>
      <c r="D654" s="84"/>
      <c r="E654" s="84"/>
      <c r="F654" s="188"/>
      <c r="G654" s="84"/>
      <c r="H654" s="188"/>
      <c r="I654" s="188"/>
      <c r="J654" s="188"/>
      <c r="K654" s="188"/>
      <c r="L654" s="213"/>
      <c r="O654" s="189"/>
      <c r="P654" s="82" t="s">
        <v>148</v>
      </c>
      <c r="Q654" s="188"/>
      <c r="R654" s="188"/>
      <c r="S654" s="84"/>
      <c r="T654" s="84"/>
      <c r="U654" s="188"/>
      <c r="V654" s="84"/>
      <c r="W654" s="188"/>
      <c r="X654" s="188"/>
      <c r="Y654" s="188"/>
      <c r="Z654" s="188"/>
      <c r="AA654" s="213"/>
    </row>
    <row r="655" spans="1:28" ht="21.75" customHeight="1" x14ac:dyDescent="0.2">
      <c r="A655" s="196" t="str">
        <f>$S615</f>
        <v>M1</v>
      </c>
      <c r="B655" s="71"/>
      <c r="C655" s="71"/>
      <c r="D655" s="197"/>
      <c r="E655" s="197"/>
      <c r="F655" s="197"/>
      <c r="G655" s="199"/>
      <c r="H655" s="200"/>
      <c r="I655" s="197"/>
      <c r="J655" s="197"/>
      <c r="K655" s="197"/>
      <c r="L655" s="199"/>
      <c r="O655" s="189"/>
      <c r="P655" s="196" t="str">
        <f>$S615</f>
        <v>M1</v>
      </c>
      <c r="Q655" s="71"/>
      <c r="R655" s="71"/>
      <c r="S655" s="197"/>
      <c r="T655" s="197"/>
      <c r="U655" s="197"/>
      <c r="V655" s="199"/>
      <c r="W655" s="200"/>
      <c r="X655" s="197"/>
      <c r="Y655" s="197"/>
      <c r="Z655" s="197"/>
      <c r="AA655" s="199"/>
    </row>
    <row r="656" spans="1:28" ht="21.75" customHeight="1" x14ac:dyDescent="0.2">
      <c r="A656" s="201" t="str">
        <f>$D615</f>
        <v>M2</v>
      </c>
      <c r="B656" s="168"/>
      <c r="C656" s="168"/>
      <c r="D656" s="202"/>
      <c r="E656" s="202"/>
      <c r="F656" s="202"/>
      <c r="G656" s="204"/>
      <c r="H656" s="205"/>
      <c r="I656" s="202"/>
      <c r="J656" s="202"/>
      <c r="K656" s="202"/>
      <c r="L656" s="204"/>
      <c r="O656" s="189"/>
      <c r="P656" s="201" t="str">
        <f>$D615</f>
        <v>M2</v>
      </c>
      <c r="Q656" s="168"/>
      <c r="R656" s="168"/>
      <c r="S656" s="202"/>
      <c r="T656" s="202"/>
      <c r="U656" s="202"/>
      <c r="V656" s="204"/>
      <c r="W656" s="205"/>
      <c r="X656" s="202"/>
      <c r="Y656" s="202"/>
      <c r="Z656" s="202"/>
      <c r="AA656" s="204"/>
    </row>
    <row r="657" spans="1:27" ht="21.75" customHeight="1" x14ac:dyDescent="0.2">
      <c r="A657" s="201" t="str">
        <f>$S645</f>
        <v>M3</v>
      </c>
      <c r="B657" s="168"/>
      <c r="C657" s="168"/>
      <c r="D657" s="202"/>
      <c r="E657" s="202"/>
      <c r="F657" s="202"/>
      <c r="G657" s="204"/>
      <c r="H657" s="205"/>
      <c r="I657" s="202"/>
      <c r="J657" s="202"/>
      <c r="K657" s="202"/>
      <c r="L657" s="204"/>
      <c r="O657" s="189"/>
      <c r="P657" s="201" t="str">
        <f>$S645</f>
        <v>M3</v>
      </c>
      <c r="Q657" s="168"/>
      <c r="R657" s="168"/>
      <c r="S657" s="202"/>
      <c r="T657" s="202"/>
      <c r="U657" s="202"/>
      <c r="V657" s="204"/>
      <c r="W657" s="205"/>
      <c r="X657" s="202"/>
      <c r="Y657" s="202"/>
      <c r="Z657" s="202"/>
      <c r="AA657" s="204"/>
    </row>
    <row r="658" spans="1:27" ht="21.75" customHeight="1" thickBot="1" x14ac:dyDescent="0.25">
      <c r="A658" s="214" t="str">
        <f>$D645</f>
        <v>M4</v>
      </c>
      <c r="B658" s="73"/>
      <c r="C658" s="73"/>
      <c r="D658" s="207"/>
      <c r="E658" s="207"/>
      <c r="F658" s="207"/>
      <c r="G658" s="209"/>
      <c r="H658" s="210"/>
      <c r="I658" s="207"/>
      <c r="J658" s="207"/>
      <c r="K658" s="207"/>
      <c r="L658" s="209"/>
      <c r="O658" s="189"/>
      <c r="P658" s="214" t="str">
        <f>$D645</f>
        <v>M4</v>
      </c>
      <c r="Q658" s="73"/>
      <c r="R658" s="73"/>
      <c r="S658" s="207"/>
      <c r="T658" s="207"/>
      <c r="U658" s="207"/>
      <c r="V658" s="209"/>
      <c r="W658" s="210"/>
      <c r="X658" s="207"/>
      <c r="Y658" s="207"/>
      <c r="Z658" s="207"/>
      <c r="AA658" s="209"/>
    </row>
    <row r="659" spans="1:27" ht="21.75" customHeight="1" thickBot="1" x14ac:dyDescent="0.3">
      <c r="A659" s="105" t="s">
        <v>114</v>
      </c>
      <c r="B659" s="193"/>
      <c r="C659" s="193"/>
      <c r="D659" s="193"/>
      <c r="E659" s="193"/>
      <c r="F659" s="193"/>
      <c r="G659" s="195"/>
      <c r="H659" s="190"/>
      <c r="I659" s="193"/>
      <c r="J659" s="193"/>
      <c r="K659" s="193"/>
      <c r="L659" s="195"/>
      <c r="M659" s="183"/>
      <c r="N659" s="183"/>
      <c r="O659" s="184"/>
      <c r="P659" s="105" t="s">
        <v>114</v>
      </c>
      <c r="Q659" s="193"/>
      <c r="R659" s="193"/>
      <c r="S659" s="193"/>
      <c r="T659" s="193"/>
      <c r="U659" s="193"/>
      <c r="V659" s="195"/>
      <c r="W659" s="190"/>
      <c r="X659" s="193"/>
      <c r="Y659" s="193"/>
      <c r="Z659" s="193"/>
      <c r="AA659" s="195"/>
    </row>
    <row r="660" spans="1:27" ht="3" customHeight="1" x14ac:dyDescent="0.2"/>
    <row r="661" spans="1:27" ht="21" customHeight="1" x14ac:dyDescent="0.2">
      <c r="A661" s="181" t="str">
        <f>"Die "&amp;$B674&amp;" wird freundlich unterstützt von:"</f>
        <v>Die   3-Serien Liga wird freundlich unterstützt von:</v>
      </c>
      <c r="M661" s="183"/>
      <c r="N661" s="183"/>
      <c r="O661" s="184"/>
      <c r="P661" s="181" t="str">
        <f>"Die "&amp;$B674&amp;" wird freundlich unterstützt von:"</f>
        <v>Die   3-Serien Liga wird freundlich unterstützt von:</v>
      </c>
    </row>
    <row r="662" spans="1:27" ht="18" customHeight="1" x14ac:dyDescent="0.25">
      <c r="A662" s="185"/>
      <c r="B662" s="186"/>
      <c r="C662" s="186"/>
      <c r="D662" s="186"/>
      <c r="E662" s="186"/>
      <c r="F662" s="186"/>
      <c r="G662" s="186"/>
      <c r="H662" s="186"/>
      <c r="I662" s="186"/>
      <c r="J662" s="186"/>
      <c r="K662" s="186"/>
      <c r="L662" s="186"/>
      <c r="O662" s="184"/>
      <c r="P662" s="185"/>
      <c r="Q662" s="186"/>
      <c r="R662" s="186"/>
      <c r="S662" s="186"/>
      <c r="T662" s="186"/>
      <c r="U662" s="186"/>
      <c r="V662" s="186"/>
      <c r="W662" s="186"/>
      <c r="X662" s="186"/>
      <c r="Y662" s="186"/>
      <c r="Z662" s="186"/>
      <c r="AA662" s="186"/>
    </row>
    <row r="663" spans="1:27" ht="18" customHeight="1" x14ac:dyDescent="0.3">
      <c r="A663" s="187">
        <f>$A$3</f>
        <v>0</v>
      </c>
      <c r="B663" s="186"/>
      <c r="C663" s="186"/>
      <c r="D663" s="186"/>
      <c r="E663" s="186"/>
      <c r="F663" s="186"/>
      <c r="G663" s="186"/>
      <c r="H663" s="186"/>
      <c r="I663" s="186"/>
      <c r="J663" s="186"/>
      <c r="K663" s="186"/>
      <c r="L663" s="186"/>
      <c r="O663" s="184"/>
      <c r="P663" s="187">
        <f>$A$3</f>
        <v>0</v>
      </c>
      <c r="Q663" s="186"/>
      <c r="R663" s="186"/>
      <c r="S663" s="186"/>
      <c r="T663" s="186"/>
      <c r="U663" s="186"/>
      <c r="V663" s="186"/>
      <c r="W663" s="186"/>
      <c r="X663" s="186"/>
      <c r="Y663" s="186"/>
      <c r="Z663" s="186"/>
      <c r="AA663" s="186"/>
    </row>
    <row r="664" spans="1:27" ht="18" customHeight="1" x14ac:dyDescent="0.25">
      <c r="A664" s="185"/>
      <c r="B664" s="186"/>
      <c r="C664" s="186"/>
      <c r="D664" s="186"/>
      <c r="E664" s="186"/>
      <c r="F664" s="186"/>
      <c r="G664" s="186"/>
      <c r="H664" s="186"/>
      <c r="I664" s="186"/>
      <c r="J664" s="186"/>
      <c r="K664" s="186"/>
      <c r="L664" s="186"/>
      <c r="O664" s="184"/>
      <c r="P664" s="185"/>
      <c r="Q664" s="186"/>
      <c r="R664" s="186"/>
      <c r="S664" s="186"/>
      <c r="T664" s="186"/>
      <c r="U664" s="186"/>
      <c r="V664" s="186"/>
      <c r="W664" s="186"/>
      <c r="X664" s="186"/>
      <c r="Y664" s="186"/>
      <c r="Z664" s="186"/>
      <c r="AA664" s="186"/>
    </row>
    <row r="665" spans="1:27" ht="18" customHeight="1" x14ac:dyDescent="0.25">
      <c r="A665" s="185"/>
      <c r="B665" s="186"/>
      <c r="C665" s="186"/>
      <c r="D665" s="186"/>
      <c r="E665" s="186"/>
      <c r="F665" s="186"/>
      <c r="G665" s="186"/>
      <c r="H665" s="186"/>
      <c r="I665" s="186"/>
      <c r="J665" s="186"/>
      <c r="K665" s="186"/>
      <c r="L665" s="186"/>
      <c r="O665" s="184"/>
      <c r="P665" s="185"/>
      <c r="Q665" s="186"/>
      <c r="R665" s="186"/>
      <c r="S665" s="186"/>
      <c r="T665" s="186"/>
      <c r="U665" s="186"/>
      <c r="V665" s="186"/>
      <c r="W665" s="186"/>
      <c r="X665" s="186"/>
      <c r="Y665" s="186"/>
      <c r="Z665" s="186"/>
      <c r="AA665" s="186"/>
    </row>
    <row r="666" spans="1:27" ht="18" customHeight="1" x14ac:dyDescent="0.25">
      <c r="A666" s="185"/>
      <c r="B666" s="186"/>
      <c r="C666" s="186"/>
      <c r="D666" s="186"/>
      <c r="E666" s="186"/>
      <c r="F666" s="186"/>
      <c r="G666" s="186"/>
      <c r="H666" s="186"/>
      <c r="I666" s="186"/>
      <c r="J666" s="186"/>
      <c r="K666" s="186"/>
      <c r="L666" s="186"/>
      <c r="O666" s="184"/>
      <c r="P666" s="185"/>
      <c r="Q666" s="186"/>
      <c r="R666" s="186"/>
      <c r="S666" s="186"/>
      <c r="T666" s="186"/>
      <c r="U666" s="186"/>
      <c r="V666" s="186"/>
      <c r="W666" s="186"/>
      <c r="X666" s="186"/>
      <c r="Y666" s="186"/>
      <c r="Z666" s="186"/>
      <c r="AA666" s="186"/>
    </row>
    <row r="667" spans="1:27" ht="18" customHeight="1" x14ac:dyDescent="0.25">
      <c r="A667" s="185"/>
      <c r="B667" s="186"/>
      <c r="C667" s="186"/>
      <c r="D667" s="186"/>
      <c r="E667" s="186"/>
      <c r="F667" s="186"/>
      <c r="G667" s="186"/>
      <c r="H667" s="186"/>
      <c r="I667" s="186"/>
      <c r="J667" s="186"/>
      <c r="K667" s="186"/>
      <c r="L667" s="186"/>
      <c r="O667" s="184"/>
      <c r="P667" s="185"/>
      <c r="Q667" s="186"/>
      <c r="R667" s="186"/>
      <c r="S667" s="186"/>
      <c r="T667" s="186"/>
      <c r="U667" s="186"/>
      <c r="V667" s="186"/>
      <c r="W667" s="186"/>
      <c r="X667" s="186"/>
      <c r="Y667" s="186"/>
      <c r="Z667" s="186"/>
      <c r="AA667" s="186"/>
    </row>
    <row r="668" spans="1:27" ht="18" customHeight="1" x14ac:dyDescent="0.25">
      <c r="A668" s="185"/>
      <c r="B668" s="186"/>
      <c r="C668" s="186"/>
      <c r="D668" s="186"/>
      <c r="E668" s="186"/>
      <c r="F668" s="186"/>
      <c r="G668" s="186"/>
      <c r="H668" s="186"/>
      <c r="I668" s="186"/>
      <c r="J668" s="186"/>
      <c r="K668" s="186"/>
      <c r="L668" s="186"/>
      <c r="O668" s="184"/>
      <c r="P668" s="185"/>
      <c r="Q668" s="186"/>
      <c r="R668" s="186"/>
      <c r="S668" s="186"/>
      <c r="T668" s="186"/>
      <c r="U668" s="186"/>
      <c r="V668" s="186"/>
      <c r="W668" s="186"/>
      <c r="X668" s="186"/>
      <c r="Y668" s="186"/>
      <c r="Z668" s="186"/>
      <c r="AA668" s="186"/>
    </row>
    <row r="669" spans="1:27" ht="18" customHeight="1" x14ac:dyDescent="0.25">
      <c r="A669" s="185"/>
      <c r="B669" s="186"/>
      <c r="C669" s="186"/>
      <c r="D669" s="186"/>
      <c r="E669" s="186"/>
      <c r="F669" s="186"/>
      <c r="G669" s="186"/>
      <c r="H669" s="186"/>
      <c r="I669" s="186"/>
      <c r="J669" s="186"/>
      <c r="K669" s="186"/>
      <c r="L669" s="186"/>
      <c r="O669" s="184"/>
      <c r="P669" s="185"/>
      <c r="Q669" s="186"/>
      <c r="R669" s="186"/>
      <c r="S669" s="186"/>
      <c r="T669" s="186"/>
      <c r="U669" s="186"/>
      <c r="V669" s="186"/>
      <c r="W669" s="186"/>
      <c r="X669" s="186"/>
      <c r="Y669" s="186"/>
      <c r="Z669" s="186"/>
      <c r="AA669" s="186"/>
    </row>
    <row r="670" spans="1:27" ht="18" customHeight="1" x14ac:dyDescent="0.25">
      <c r="A670" s="185"/>
      <c r="B670" s="186"/>
      <c r="C670" s="186"/>
      <c r="D670" s="186"/>
      <c r="E670" s="186"/>
      <c r="F670" s="186"/>
      <c r="G670" s="186"/>
      <c r="H670" s="186"/>
      <c r="I670" s="186"/>
      <c r="J670" s="186"/>
      <c r="K670" s="186"/>
      <c r="L670" s="186"/>
      <c r="O670" s="184"/>
      <c r="P670" s="185"/>
      <c r="Q670" s="186"/>
      <c r="R670" s="186"/>
      <c r="S670" s="186"/>
      <c r="T670" s="186"/>
      <c r="U670" s="186"/>
      <c r="V670" s="186"/>
      <c r="W670" s="186"/>
      <c r="X670" s="186"/>
      <c r="Y670" s="186"/>
      <c r="Z670" s="186"/>
      <c r="AA670" s="186"/>
    </row>
    <row r="671" spans="1:27" ht="18" customHeight="1" x14ac:dyDescent="0.25">
      <c r="A671" s="185"/>
      <c r="B671" s="186"/>
      <c r="C671" s="186"/>
      <c r="D671" s="186"/>
      <c r="E671" s="186"/>
      <c r="F671" s="186"/>
      <c r="G671" s="186"/>
      <c r="H671" s="186"/>
      <c r="I671" s="186"/>
      <c r="J671" s="186"/>
      <c r="K671" s="186"/>
      <c r="L671" s="186"/>
      <c r="O671" s="184"/>
      <c r="P671" s="185"/>
      <c r="Q671" s="186"/>
      <c r="R671" s="186"/>
      <c r="S671" s="186"/>
      <c r="T671" s="186"/>
      <c r="U671" s="186"/>
      <c r="V671" s="186"/>
      <c r="W671" s="186"/>
      <c r="X671" s="186"/>
      <c r="Y671" s="186"/>
      <c r="Z671" s="186"/>
      <c r="AA671" s="186"/>
    </row>
    <row r="672" spans="1:27" ht="18" customHeight="1" x14ac:dyDescent="0.25">
      <c r="A672" s="185"/>
      <c r="B672" s="186"/>
      <c r="C672" s="186"/>
      <c r="D672" s="186"/>
      <c r="E672" s="186"/>
      <c r="F672" s="186"/>
      <c r="G672" s="186"/>
      <c r="H672" s="186"/>
      <c r="I672" s="186"/>
      <c r="J672" s="186"/>
      <c r="K672" s="186"/>
      <c r="L672" s="186"/>
      <c r="O672" s="184"/>
      <c r="P672" s="185"/>
      <c r="Q672" s="186"/>
      <c r="R672" s="186"/>
      <c r="S672" s="186"/>
      <c r="T672" s="186"/>
      <c r="U672" s="186"/>
      <c r="V672" s="186"/>
      <c r="W672" s="186"/>
      <c r="X672" s="186"/>
      <c r="Y672" s="186"/>
      <c r="Z672" s="186"/>
      <c r="AA672" s="186"/>
    </row>
    <row r="673" spans="1:28" ht="18" customHeight="1" x14ac:dyDescent="0.25">
      <c r="A673" s="185"/>
      <c r="B673" s="186"/>
      <c r="C673" s="186"/>
      <c r="D673" s="186"/>
      <c r="E673" s="186"/>
      <c r="F673" s="186"/>
      <c r="G673" s="186"/>
      <c r="H673" s="186"/>
      <c r="I673" s="186"/>
      <c r="J673" s="186"/>
      <c r="K673" s="186"/>
      <c r="L673" s="186"/>
      <c r="O673" s="184"/>
      <c r="P673" s="185"/>
      <c r="Q673" s="186"/>
      <c r="R673" s="186"/>
      <c r="S673" s="186"/>
      <c r="T673" s="186"/>
      <c r="U673" s="186"/>
      <c r="V673" s="186"/>
      <c r="W673" s="186"/>
      <c r="X673" s="186"/>
      <c r="Y673" s="186"/>
      <c r="Z673" s="186"/>
      <c r="AA673" s="186"/>
    </row>
    <row r="674" spans="1:28" ht="24" customHeight="1" thickBot="1" x14ac:dyDescent="0.25">
      <c r="A674" s="81"/>
      <c r="B674" s="267" t="str">
        <f>VORNE_15S!$B$1</f>
        <v xml:space="preserve">  3-Serien Liga</v>
      </c>
      <c r="C674" s="267"/>
      <c r="D674" s="267"/>
      <c r="E674" s="267"/>
      <c r="F674" s="267"/>
      <c r="G674" s="267"/>
      <c r="H674" s="267"/>
      <c r="I674" s="267"/>
      <c r="J674" s="268">
        <f>VORNE_15S!J661</f>
        <v>2023</v>
      </c>
      <c r="K674" s="268"/>
      <c r="L674" s="268"/>
      <c r="M674" s="180" t="str">
        <f>VORNE_15S!M661</f>
        <v>N</v>
      </c>
      <c r="N674" s="180"/>
      <c r="O674" s="69">
        <f>VORNE_15S!O661</f>
        <v>2</v>
      </c>
      <c r="P674" s="81"/>
      <c r="Q674" s="267" t="str">
        <f>$B$14</f>
        <v xml:space="preserve">  3-Serien Liga</v>
      </c>
      <c r="R674" s="267"/>
      <c r="S674" s="267"/>
      <c r="T674" s="267"/>
      <c r="U674" s="267"/>
      <c r="V674" s="267"/>
      <c r="W674" s="267"/>
      <c r="X674" s="267"/>
      <c r="Y674" s="268">
        <f>$J$14</f>
        <v>2023</v>
      </c>
      <c r="Z674" s="268"/>
      <c r="AA674" s="268"/>
    </row>
    <row r="675" spans="1:28" ht="18" customHeight="1" thickBot="1" x14ac:dyDescent="0.3">
      <c r="A675" s="82" t="s">
        <v>90</v>
      </c>
      <c r="B675" s="188"/>
      <c r="C675" s="188"/>
      <c r="D675" s="84" t="str">
        <f>M674&amp;O674</f>
        <v>N2</v>
      </c>
      <c r="E675" s="84" t="s">
        <v>91</v>
      </c>
      <c r="F675" s="188"/>
      <c r="G675" s="254"/>
      <c r="H675" s="254"/>
      <c r="I675" s="254"/>
      <c r="J675" s="254"/>
      <c r="K675" s="254"/>
      <c r="L675" s="257"/>
      <c r="M675" s="166"/>
      <c r="N675" s="166"/>
      <c r="O675" s="189"/>
      <c r="P675" s="82" t="s">
        <v>90</v>
      </c>
      <c r="Q675" s="188"/>
      <c r="R675" s="188"/>
      <c r="S675" s="84" t="str">
        <f>M674&amp;O674-1</f>
        <v>N1</v>
      </c>
      <c r="T675" s="84" t="s">
        <v>91</v>
      </c>
      <c r="U675" s="188"/>
      <c r="V675" s="254"/>
      <c r="W675" s="254"/>
      <c r="X675" s="254"/>
      <c r="Y675" s="254"/>
      <c r="Z675" s="254"/>
      <c r="AA675" s="257"/>
    </row>
    <row r="676" spans="1:28" ht="18" customHeight="1" thickBot="1" x14ac:dyDescent="0.25">
      <c r="A676" s="190" t="s">
        <v>92</v>
      </c>
      <c r="B676" s="191" t="s">
        <v>93</v>
      </c>
      <c r="C676" s="191" t="s">
        <v>23</v>
      </c>
      <c r="D676" s="191" t="s">
        <v>94</v>
      </c>
      <c r="E676" s="191" t="s">
        <v>95</v>
      </c>
      <c r="F676" s="191" t="s">
        <v>96</v>
      </c>
      <c r="G676" s="192" t="s">
        <v>97</v>
      </c>
      <c r="H676" s="263" t="s">
        <v>98</v>
      </c>
      <c r="I676" s="264"/>
      <c r="J676" s="264"/>
      <c r="K676" s="264"/>
      <c r="L676" s="265"/>
      <c r="M676" s="166"/>
      <c r="N676" s="166"/>
      <c r="O676" s="189"/>
      <c r="P676" s="190" t="s">
        <v>92</v>
      </c>
      <c r="Q676" s="191" t="s">
        <v>93</v>
      </c>
      <c r="R676" s="191" t="s">
        <v>23</v>
      </c>
      <c r="S676" s="191" t="s">
        <v>94</v>
      </c>
      <c r="T676" s="191" t="s">
        <v>95</v>
      </c>
      <c r="U676" s="191" t="s">
        <v>96</v>
      </c>
      <c r="V676" s="192" t="s">
        <v>97</v>
      </c>
      <c r="W676" s="263" t="s">
        <v>98</v>
      </c>
      <c r="X676" s="264"/>
      <c r="Y676" s="264"/>
      <c r="Z676" s="264"/>
      <c r="AA676" s="265"/>
    </row>
    <row r="677" spans="1:28" ht="21.75" customHeight="1" thickBot="1" x14ac:dyDescent="0.25">
      <c r="A677" s="266" t="s">
        <v>144</v>
      </c>
      <c r="B677" s="274"/>
      <c r="C677" s="275"/>
      <c r="D677" s="193" t="s">
        <v>100</v>
      </c>
      <c r="E677" s="193"/>
      <c r="F677" s="194"/>
      <c r="G677" s="195" t="s">
        <v>100</v>
      </c>
      <c r="H677" s="190"/>
      <c r="I677" s="193"/>
      <c r="J677" s="193"/>
      <c r="K677" s="193"/>
      <c r="L677" s="195"/>
      <c r="M677" s="162" t="s">
        <v>138</v>
      </c>
      <c r="N677" s="176"/>
      <c r="O677" s="94"/>
      <c r="P677" s="266" t="s">
        <v>144</v>
      </c>
      <c r="Q677" s="274"/>
      <c r="R677" s="275"/>
      <c r="S677" s="193" t="s">
        <v>100</v>
      </c>
      <c r="T677" s="193"/>
      <c r="U677" s="194"/>
      <c r="V677" s="195" t="s">
        <v>100</v>
      </c>
      <c r="W677" s="190"/>
      <c r="X677" s="193"/>
      <c r="Y677" s="193"/>
      <c r="Z677" s="193"/>
      <c r="AA677" s="195"/>
      <c r="AB677" s="162" t="s">
        <v>138</v>
      </c>
    </row>
    <row r="678" spans="1:28" ht="21.75" customHeight="1" x14ac:dyDescent="0.2">
      <c r="A678" s="196" t="s">
        <v>112</v>
      </c>
      <c r="B678" s="71">
        <f>VLOOKUP($D675,'Tischplan_16er_1.-5.'!$4:$100,34)</f>
        <v>11</v>
      </c>
      <c r="C678" s="71">
        <f>VLOOKUP($D675,'Tischplan_16er_1.-5.'!$4:$100,35)</f>
        <v>2</v>
      </c>
      <c r="D678" s="197"/>
      <c r="E678" s="197"/>
      <c r="F678" s="198"/>
      <c r="G678" s="199"/>
      <c r="H678" s="200"/>
      <c r="I678" s="197"/>
      <c r="J678" s="197"/>
      <c r="K678" s="197"/>
      <c r="L678" s="199"/>
      <c r="M678" s="157"/>
      <c r="N678" s="176"/>
      <c r="O678" s="94"/>
      <c r="P678" s="196" t="s">
        <v>112</v>
      </c>
      <c r="Q678" s="71">
        <f>VLOOKUP($S675,'Tischplan_16er_1.-5.'!$4:$100,34)</f>
        <v>12</v>
      </c>
      <c r="R678" s="71">
        <f>VLOOKUP($S675,'Tischplan_16er_1.-5.'!$4:$100,35)</f>
        <v>2</v>
      </c>
      <c r="S678" s="197"/>
      <c r="T678" s="197"/>
      <c r="U678" s="198"/>
      <c r="V678" s="199"/>
      <c r="W678" s="200"/>
      <c r="X678" s="197"/>
      <c r="Y678" s="197"/>
      <c r="Z678" s="197"/>
      <c r="AA678" s="199"/>
      <c r="AB678" s="157"/>
    </row>
    <row r="679" spans="1:28" ht="21.75" customHeight="1" x14ac:dyDescent="0.2">
      <c r="A679" s="201" t="s">
        <v>113</v>
      </c>
      <c r="B679" s="168">
        <f>VLOOKUP($D675,'Tischplan_16er_1.-5.'!$4:$100,36)</f>
        <v>9</v>
      </c>
      <c r="C679" s="168">
        <f>VLOOKUP($D675,'Tischplan_16er_1.-5.'!$4:$100,37)</f>
        <v>1</v>
      </c>
      <c r="D679" s="202"/>
      <c r="E679" s="202"/>
      <c r="F679" s="203"/>
      <c r="G679" s="204"/>
      <c r="H679" s="205"/>
      <c r="I679" s="202"/>
      <c r="J679" s="202"/>
      <c r="K679" s="202"/>
      <c r="L679" s="204"/>
      <c r="M679" s="157"/>
      <c r="N679" s="176"/>
      <c r="O679" s="94"/>
      <c r="P679" s="201" t="s">
        <v>113</v>
      </c>
      <c r="Q679" s="168">
        <f>VLOOKUP($S675,'Tischplan_16er_1.-5.'!$4:$100,36)</f>
        <v>10</v>
      </c>
      <c r="R679" s="168">
        <f>VLOOKUP($S675,'Tischplan_16er_1.-5.'!$4:$100,37)</f>
        <v>1</v>
      </c>
      <c r="S679" s="202"/>
      <c r="T679" s="202"/>
      <c r="U679" s="203"/>
      <c r="V679" s="204"/>
      <c r="W679" s="205"/>
      <c r="X679" s="202"/>
      <c r="Y679" s="202"/>
      <c r="Z679" s="202"/>
      <c r="AA679" s="204"/>
      <c r="AB679" s="157"/>
    </row>
    <row r="680" spans="1:28" ht="21.75" customHeight="1" thickBot="1" x14ac:dyDescent="0.25">
      <c r="A680" s="206" t="s">
        <v>145</v>
      </c>
      <c r="B680" s="73">
        <f>VLOOKUP($D675,'Tischplan_16er_1.-5.'!$4:$100,38)</f>
        <v>12</v>
      </c>
      <c r="C680" s="73">
        <f>VLOOKUP($D675,'Tischplan_16er_1.-5.'!$4:$100,39)</f>
        <v>4</v>
      </c>
      <c r="D680" s="207"/>
      <c r="E680" s="207"/>
      <c r="F680" s="208"/>
      <c r="G680" s="209"/>
      <c r="H680" s="210"/>
      <c r="I680" s="207"/>
      <c r="J680" s="207"/>
      <c r="K680" s="207"/>
      <c r="L680" s="209"/>
      <c r="M680" s="157"/>
      <c r="N680" s="176"/>
      <c r="O680" s="94"/>
      <c r="P680" s="206" t="s">
        <v>145</v>
      </c>
      <c r="Q680" s="73">
        <f>VLOOKUP($S675,'Tischplan_16er_1.-5.'!$4:$100,38)</f>
        <v>11</v>
      </c>
      <c r="R680" s="73">
        <f>VLOOKUP($S675,'Tischplan_16er_1.-5.'!$4:$100,39)</f>
        <v>4</v>
      </c>
      <c r="S680" s="207"/>
      <c r="T680" s="207"/>
      <c r="U680" s="208"/>
      <c r="V680" s="209"/>
      <c r="W680" s="210"/>
      <c r="X680" s="207"/>
      <c r="Y680" s="207"/>
      <c r="Z680" s="207"/>
      <c r="AA680" s="209"/>
      <c r="AB680" s="157"/>
    </row>
    <row r="681" spans="1:28" ht="21.75" customHeight="1" thickBot="1" x14ac:dyDescent="0.25">
      <c r="A681" s="266" t="s">
        <v>146</v>
      </c>
      <c r="B681" s="274"/>
      <c r="C681" s="275"/>
      <c r="D681" s="193"/>
      <c r="E681" s="193"/>
      <c r="F681" s="194"/>
      <c r="G681" s="195"/>
      <c r="H681" s="190"/>
      <c r="I681" s="193"/>
      <c r="J681" s="193"/>
      <c r="K681" s="193"/>
      <c r="L681" s="195"/>
      <c r="O681" s="189"/>
      <c r="P681" s="266" t="s">
        <v>146</v>
      </c>
      <c r="Q681" s="274"/>
      <c r="R681" s="275"/>
      <c r="S681" s="193"/>
      <c r="T681" s="193"/>
      <c r="U681" s="194"/>
      <c r="V681" s="195"/>
      <c r="W681" s="190"/>
      <c r="X681" s="193"/>
      <c r="Y681" s="193"/>
      <c r="Z681" s="193"/>
      <c r="AA681" s="195"/>
    </row>
    <row r="682" spans="1:28" ht="21.75" customHeight="1" thickBot="1" x14ac:dyDescent="0.25">
      <c r="A682" s="266" t="s">
        <v>147</v>
      </c>
      <c r="B682" s="274"/>
      <c r="C682" s="275"/>
      <c r="D682" s="193" t="s">
        <v>100</v>
      </c>
      <c r="E682" s="193"/>
      <c r="F682" s="194"/>
      <c r="G682" s="195" t="s">
        <v>100</v>
      </c>
      <c r="H682" s="190"/>
      <c r="I682" s="193"/>
      <c r="J682" s="193"/>
      <c r="K682" s="193"/>
      <c r="L682" s="195"/>
      <c r="O682" s="189"/>
      <c r="P682" s="266" t="s">
        <v>147</v>
      </c>
      <c r="Q682" s="274"/>
      <c r="R682" s="275"/>
      <c r="S682" s="193" t="s">
        <v>100</v>
      </c>
      <c r="T682" s="193"/>
      <c r="U682" s="194"/>
      <c r="V682" s="195" t="s">
        <v>100</v>
      </c>
      <c r="W682" s="190"/>
      <c r="X682" s="193"/>
      <c r="Y682" s="193"/>
      <c r="Z682" s="193"/>
      <c r="AA682" s="195"/>
    </row>
    <row r="683" spans="1:28" ht="9" customHeight="1" thickBot="1" x14ac:dyDescent="0.25">
      <c r="A683" s="164"/>
      <c r="B683" s="211"/>
      <c r="C683" s="211"/>
      <c r="D683" s="188"/>
      <c r="E683" s="188"/>
      <c r="F683" s="188"/>
      <c r="G683" s="188"/>
      <c r="H683" s="188"/>
      <c r="I683" s="188"/>
      <c r="J683" s="188"/>
      <c r="K683" s="188"/>
      <c r="L683" s="188"/>
      <c r="P683" s="164"/>
      <c r="Q683" s="174"/>
      <c r="R683" s="174"/>
      <c r="S683" s="212"/>
      <c r="T683" s="212"/>
      <c r="U683" s="212"/>
      <c r="V683" s="212"/>
      <c r="W683" s="212"/>
      <c r="X683" s="212"/>
      <c r="Y683" s="212"/>
      <c r="Z683" s="212"/>
      <c r="AA683" s="212"/>
    </row>
    <row r="684" spans="1:28" ht="18" customHeight="1" thickBot="1" x14ac:dyDescent="0.3">
      <c r="A684" s="82" t="s">
        <v>148</v>
      </c>
      <c r="B684" s="188"/>
      <c r="C684" s="188"/>
      <c r="D684" s="84"/>
      <c r="E684" s="84"/>
      <c r="F684" s="188"/>
      <c r="G684" s="84"/>
      <c r="H684" s="188"/>
      <c r="I684" s="188"/>
      <c r="J684" s="188"/>
      <c r="K684" s="188"/>
      <c r="L684" s="213"/>
      <c r="O684" s="189"/>
      <c r="P684" s="82" t="s">
        <v>148</v>
      </c>
      <c r="Q684" s="188"/>
      <c r="R684" s="188"/>
      <c r="S684" s="84"/>
      <c r="T684" s="84"/>
      <c r="U684" s="188"/>
      <c r="V684" s="84"/>
      <c r="W684" s="188"/>
      <c r="X684" s="188"/>
      <c r="Y684" s="188"/>
      <c r="Z684" s="188"/>
      <c r="AA684" s="213"/>
    </row>
    <row r="685" spans="1:28" ht="21.75" customHeight="1" x14ac:dyDescent="0.2">
      <c r="A685" s="196" t="str">
        <f>$S675</f>
        <v>N1</v>
      </c>
      <c r="B685" s="71"/>
      <c r="C685" s="71"/>
      <c r="D685" s="197"/>
      <c r="E685" s="197"/>
      <c r="F685" s="197"/>
      <c r="G685" s="199"/>
      <c r="H685" s="200"/>
      <c r="I685" s="197"/>
      <c r="J685" s="197"/>
      <c r="K685" s="197"/>
      <c r="L685" s="199"/>
      <c r="O685" s="189"/>
      <c r="P685" s="196" t="str">
        <f>$S675</f>
        <v>N1</v>
      </c>
      <c r="Q685" s="71"/>
      <c r="R685" s="71"/>
      <c r="S685" s="197"/>
      <c r="T685" s="197"/>
      <c r="U685" s="197"/>
      <c r="V685" s="199"/>
      <c r="W685" s="200"/>
      <c r="X685" s="197"/>
      <c r="Y685" s="197"/>
      <c r="Z685" s="197"/>
      <c r="AA685" s="199"/>
    </row>
    <row r="686" spans="1:28" ht="21.75" customHeight="1" x14ac:dyDescent="0.2">
      <c r="A686" s="201" t="str">
        <f>$D675</f>
        <v>N2</v>
      </c>
      <c r="B686" s="168"/>
      <c r="C686" s="168"/>
      <c r="D686" s="202"/>
      <c r="E686" s="202"/>
      <c r="F686" s="202"/>
      <c r="G686" s="204"/>
      <c r="H686" s="205"/>
      <c r="I686" s="202"/>
      <c r="J686" s="202"/>
      <c r="K686" s="202"/>
      <c r="L686" s="204"/>
      <c r="O686" s="189"/>
      <c r="P686" s="201" t="str">
        <f>$D675</f>
        <v>N2</v>
      </c>
      <c r="Q686" s="168"/>
      <c r="R686" s="168"/>
      <c r="S686" s="202"/>
      <c r="T686" s="202"/>
      <c r="U686" s="202"/>
      <c r="V686" s="204"/>
      <c r="W686" s="205"/>
      <c r="X686" s="202"/>
      <c r="Y686" s="202"/>
      <c r="Z686" s="202"/>
      <c r="AA686" s="204"/>
    </row>
    <row r="687" spans="1:28" ht="21.75" customHeight="1" x14ac:dyDescent="0.2">
      <c r="A687" s="201" t="str">
        <f>$S705</f>
        <v>N3</v>
      </c>
      <c r="B687" s="168"/>
      <c r="C687" s="168"/>
      <c r="D687" s="202"/>
      <c r="E687" s="202"/>
      <c r="F687" s="202"/>
      <c r="G687" s="204"/>
      <c r="H687" s="205"/>
      <c r="I687" s="202"/>
      <c r="J687" s="202"/>
      <c r="K687" s="202"/>
      <c r="L687" s="204"/>
      <c r="O687" s="189"/>
      <c r="P687" s="201" t="str">
        <f>$S705</f>
        <v>N3</v>
      </c>
      <c r="Q687" s="168"/>
      <c r="R687" s="168"/>
      <c r="S687" s="202"/>
      <c r="T687" s="202"/>
      <c r="U687" s="202"/>
      <c r="V687" s="204"/>
      <c r="W687" s="205"/>
      <c r="X687" s="202"/>
      <c r="Y687" s="202"/>
      <c r="Z687" s="202"/>
      <c r="AA687" s="204"/>
    </row>
    <row r="688" spans="1:28" ht="21.75" customHeight="1" thickBot="1" x14ac:dyDescent="0.25">
      <c r="A688" s="214" t="str">
        <f>$D705</f>
        <v>N4</v>
      </c>
      <c r="B688" s="73"/>
      <c r="C688" s="73"/>
      <c r="D688" s="207"/>
      <c r="E688" s="207"/>
      <c r="F688" s="207"/>
      <c r="G688" s="209"/>
      <c r="H688" s="210"/>
      <c r="I688" s="207"/>
      <c r="J688" s="207"/>
      <c r="K688" s="207"/>
      <c r="L688" s="209"/>
      <c r="O688" s="189"/>
      <c r="P688" s="214" t="str">
        <f>$D705</f>
        <v>N4</v>
      </c>
      <c r="Q688" s="73"/>
      <c r="R688" s="73"/>
      <c r="S688" s="207"/>
      <c r="T688" s="207"/>
      <c r="U688" s="207"/>
      <c r="V688" s="209"/>
      <c r="W688" s="210"/>
      <c r="X688" s="207"/>
      <c r="Y688" s="207"/>
      <c r="Z688" s="207"/>
      <c r="AA688" s="209"/>
    </row>
    <row r="689" spans="1:27" ht="21.75" customHeight="1" thickBot="1" x14ac:dyDescent="0.3">
      <c r="A689" s="105" t="s">
        <v>114</v>
      </c>
      <c r="B689" s="193"/>
      <c r="C689" s="193"/>
      <c r="D689" s="193"/>
      <c r="E689" s="193"/>
      <c r="F689" s="193"/>
      <c r="G689" s="195"/>
      <c r="H689" s="190"/>
      <c r="I689" s="193"/>
      <c r="J689" s="193"/>
      <c r="K689" s="193"/>
      <c r="L689" s="195"/>
      <c r="M689" s="183"/>
      <c r="N689" s="183"/>
      <c r="O689" s="184"/>
      <c r="P689" s="105" t="s">
        <v>114</v>
      </c>
      <c r="Q689" s="193"/>
      <c r="R689" s="193"/>
      <c r="S689" s="193"/>
      <c r="T689" s="193"/>
      <c r="U689" s="193"/>
      <c r="V689" s="195"/>
      <c r="W689" s="190"/>
      <c r="X689" s="193"/>
      <c r="Y689" s="193"/>
      <c r="Z689" s="193"/>
      <c r="AA689" s="195"/>
    </row>
    <row r="690" spans="1:27" ht="3" customHeight="1" x14ac:dyDescent="0.25">
      <c r="A690" s="215"/>
      <c r="M690" s="183"/>
      <c r="N690" s="183"/>
      <c r="O690" s="184"/>
      <c r="P690" s="215"/>
    </row>
    <row r="691" spans="1:27" ht="21" customHeight="1" x14ac:dyDescent="0.2">
      <c r="A691" s="181" t="str">
        <f>"Die "&amp;$B$14&amp;" wird freundlich unterstützt von:"</f>
        <v>Die   3-Serien Liga wird freundlich unterstützt von:</v>
      </c>
      <c r="O691" s="189"/>
      <c r="P691" s="181" t="str">
        <f>"Die "&amp;$B$14&amp;" wird freundlich unterstützt von:"</f>
        <v>Die   3-Serien Liga wird freundlich unterstützt von:</v>
      </c>
    </row>
    <row r="692" spans="1:27" ht="18" customHeight="1" x14ac:dyDescent="0.25">
      <c r="A692" s="185"/>
      <c r="B692" s="186"/>
      <c r="C692" s="186"/>
      <c r="D692" s="186"/>
      <c r="E692" s="186"/>
      <c r="F692" s="186"/>
      <c r="G692" s="186"/>
      <c r="H692" s="186"/>
      <c r="I692" s="186"/>
      <c r="J692" s="186"/>
      <c r="K692" s="186"/>
      <c r="L692" s="186"/>
      <c r="O692" s="184"/>
      <c r="P692" s="185"/>
      <c r="Q692" s="186"/>
      <c r="R692" s="186"/>
      <c r="S692" s="186"/>
      <c r="T692" s="186"/>
      <c r="U692" s="186"/>
      <c r="V692" s="186"/>
      <c r="W692" s="186"/>
      <c r="X692" s="186"/>
      <c r="Y692" s="186"/>
      <c r="Z692" s="186"/>
      <c r="AA692" s="186"/>
    </row>
    <row r="693" spans="1:27" ht="18" customHeight="1" x14ac:dyDescent="0.3">
      <c r="A693" s="187">
        <f>$A$3</f>
        <v>0</v>
      </c>
      <c r="B693" s="186"/>
      <c r="C693" s="186"/>
      <c r="D693" s="186"/>
      <c r="E693" s="186"/>
      <c r="F693" s="186"/>
      <c r="G693" s="186"/>
      <c r="H693" s="186"/>
      <c r="I693" s="186"/>
      <c r="J693" s="186"/>
      <c r="K693" s="186"/>
      <c r="L693" s="186"/>
      <c r="O693" s="184"/>
      <c r="P693" s="187">
        <f>$A$3</f>
        <v>0</v>
      </c>
      <c r="Q693" s="186"/>
      <c r="R693" s="186"/>
      <c r="S693" s="186"/>
      <c r="T693" s="186"/>
      <c r="U693" s="186"/>
      <c r="V693" s="186"/>
      <c r="W693" s="186"/>
      <c r="X693" s="186"/>
      <c r="Y693" s="186"/>
      <c r="Z693" s="186"/>
      <c r="AA693" s="186"/>
    </row>
    <row r="694" spans="1:27" ht="18" customHeight="1" x14ac:dyDescent="0.25">
      <c r="A694" s="185"/>
      <c r="B694" s="186"/>
      <c r="C694" s="186"/>
      <c r="D694" s="186"/>
      <c r="E694" s="186"/>
      <c r="F694" s="186"/>
      <c r="G694" s="186"/>
      <c r="H694" s="186"/>
      <c r="I694" s="186"/>
      <c r="J694" s="186"/>
      <c r="K694" s="186"/>
      <c r="L694" s="186"/>
      <c r="O694" s="184"/>
      <c r="P694" s="185"/>
      <c r="Q694" s="186"/>
      <c r="R694" s="186"/>
      <c r="S694" s="186"/>
      <c r="T694" s="186"/>
      <c r="U694" s="186"/>
      <c r="V694" s="186"/>
      <c r="W694" s="186"/>
      <c r="X694" s="186"/>
      <c r="Y694" s="186"/>
      <c r="Z694" s="186"/>
      <c r="AA694" s="186"/>
    </row>
    <row r="695" spans="1:27" ht="18" customHeight="1" x14ac:dyDescent="0.25">
      <c r="A695" s="185"/>
      <c r="B695" s="186"/>
      <c r="C695" s="186"/>
      <c r="D695" s="186"/>
      <c r="E695" s="186"/>
      <c r="F695" s="186"/>
      <c r="G695" s="186"/>
      <c r="H695" s="186"/>
      <c r="I695" s="186"/>
      <c r="J695" s="186"/>
      <c r="K695" s="186"/>
      <c r="L695" s="186"/>
      <c r="O695" s="184"/>
      <c r="P695" s="185"/>
      <c r="Q695" s="186"/>
      <c r="R695" s="186"/>
      <c r="S695" s="186"/>
      <c r="T695" s="186"/>
      <c r="U695" s="186"/>
      <c r="V695" s="186"/>
      <c r="W695" s="186"/>
      <c r="X695" s="186"/>
      <c r="Y695" s="186"/>
      <c r="Z695" s="186"/>
      <c r="AA695" s="186"/>
    </row>
    <row r="696" spans="1:27" ht="18" customHeight="1" x14ac:dyDescent="0.25">
      <c r="A696" s="185"/>
      <c r="B696" s="186"/>
      <c r="C696" s="186"/>
      <c r="D696" s="186"/>
      <c r="E696" s="186"/>
      <c r="F696" s="186"/>
      <c r="G696" s="186"/>
      <c r="H696" s="186"/>
      <c r="I696" s="186"/>
      <c r="J696" s="186"/>
      <c r="K696" s="186"/>
      <c r="L696" s="186"/>
      <c r="O696" s="184"/>
      <c r="P696" s="185"/>
      <c r="Q696" s="186"/>
      <c r="R696" s="186"/>
      <c r="S696" s="186"/>
      <c r="T696" s="186"/>
      <c r="U696" s="186"/>
      <c r="V696" s="186"/>
      <c r="W696" s="186"/>
      <c r="X696" s="186"/>
      <c r="Y696" s="186"/>
      <c r="Z696" s="186"/>
      <c r="AA696" s="186"/>
    </row>
    <row r="697" spans="1:27" ht="18" customHeight="1" x14ac:dyDescent="0.25">
      <c r="A697" s="185"/>
      <c r="B697" s="186"/>
      <c r="C697" s="186"/>
      <c r="D697" s="186"/>
      <c r="E697" s="186"/>
      <c r="F697" s="186"/>
      <c r="G697" s="186"/>
      <c r="H697" s="186"/>
      <c r="I697" s="186"/>
      <c r="J697" s="186"/>
      <c r="K697" s="186"/>
      <c r="L697" s="186"/>
      <c r="O697" s="184"/>
      <c r="P697" s="185"/>
      <c r="Q697" s="186"/>
      <c r="R697" s="186"/>
      <c r="S697" s="186"/>
      <c r="T697" s="186"/>
      <c r="U697" s="186"/>
      <c r="V697" s="186"/>
      <c r="W697" s="186"/>
      <c r="X697" s="186"/>
      <c r="Y697" s="186"/>
      <c r="Z697" s="186"/>
      <c r="AA697" s="186"/>
    </row>
    <row r="698" spans="1:27" ht="18" customHeight="1" x14ac:dyDescent="0.25">
      <c r="A698" s="185"/>
      <c r="B698" s="186"/>
      <c r="C698" s="186"/>
      <c r="D698" s="186"/>
      <c r="E698" s="186"/>
      <c r="F698" s="186"/>
      <c r="G698" s="186"/>
      <c r="H698" s="186"/>
      <c r="I698" s="186"/>
      <c r="J698" s="186"/>
      <c r="K698" s="186"/>
      <c r="L698" s="186"/>
      <c r="O698" s="184"/>
      <c r="P698" s="185"/>
      <c r="Q698" s="186"/>
      <c r="R698" s="186"/>
      <c r="S698" s="186"/>
      <c r="T698" s="186"/>
      <c r="U698" s="186"/>
      <c r="V698" s="186"/>
      <c r="W698" s="186"/>
      <c r="X698" s="186"/>
      <c r="Y698" s="186"/>
      <c r="Z698" s="186"/>
      <c r="AA698" s="186"/>
    </row>
    <row r="699" spans="1:27" ht="18" customHeight="1" x14ac:dyDescent="0.25">
      <c r="A699" s="185"/>
      <c r="B699" s="186"/>
      <c r="C699" s="186"/>
      <c r="D699" s="186"/>
      <c r="E699" s="186"/>
      <c r="F699" s="186"/>
      <c r="G699" s="186"/>
      <c r="H699" s="186"/>
      <c r="I699" s="186"/>
      <c r="J699" s="186"/>
      <c r="K699" s="186"/>
      <c r="L699" s="186"/>
      <c r="O699" s="184"/>
      <c r="P699" s="185"/>
      <c r="Q699" s="186"/>
      <c r="R699" s="186"/>
      <c r="S699" s="186"/>
      <c r="T699" s="186"/>
      <c r="U699" s="186"/>
      <c r="V699" s="186"/>
      <c r="W699" s="186"/>
      <c r="X699" s="186"/>
      <c r="Y699" s="186"/>
      <c r="Z699" s="186"/>
      <c r="AA699" s="186"/>
    </row>
    <row r="700" spans="1:27" ht="18" customHeight="1" x14ac:dyDescent="0.25">
      <c r="A700" s="185"/>
      <c r="B700" s="186"/>
      <c r="C700" s="186"/>
      <c r="D700" s="186"/>
      <c r="E700" s="186"/>
      <c r="F700" s="186"/>
      <c r="G700" s="186"/>
      <c r="H700" s="186"/>
      <c r="I700" s="186"/>
      <c r="J700" s="186"/>
      <c r="K700" s="186"/>
      <c r="L700" s="186"/>
      <c r="O700" s="184"/>
      <c r="P700" s="185"/>
      <c r="Q700" s="186"/>
      <c r="R700" s="186"/>
      <c r="S700" s="186"/>
      <c r="T700" s="186"/>
      <c r="U700" s="186"/>
      <c r="V700" s="186"/>
      <c r="W700" s="186"/>
      <c r="X700" s="186"/>
      <c r="Y700" s="186"/>
      <c r="Z700" s="186"/>
      <c r="AA700" s="186"/>
    </row>
    <row r="701" spans="1:27" ht="18" customHeight="1" x14ac:dyDescent="0.25">
      <c r="A701" s="185"/>
      <c r="B701" s="186"/>
      <c r="C701" s="186"/>
      <c r="D701" s="186"/>
      <c r="E701" s="186"/>
      <c r="F701" s="186"/>
      <c r="G701" s="186"/>
      <c r="H701" s="186"/>
      <c r="I701" s="186"/>
      <c r="J701" s="186"/>
      <c r="K701" s="186"/>
      <c r="L701" s="186"/>
      <c r="O701" s="184"/>
      <c r="P701" s="185"/>
      <c r="Q701" s="186"/>
      <c r="R701" s="186"/>
      <c r="S701" s="186"/>
      <c r="T701" s="186"/>
      <c r="U701" s="186"/>
      <c r="V701" s="186"/>
      <c r="W701" s="186"/>
      <c r="X701" s="186"/>
      <c r="Y701" s="186"/>
      <c r="Z701" s="186"/>
      <c r="AA701" s="186"/>
    </row>
    <row r="702" spans="1:27" ht="18" customHeight="1" x14ac:dyDescent="0.25">
      <c r="A702" s="185"/>
      <c r="B702" s="186"/>
      <c r="C702" s="186"/>
      <c r="D702" s="186"/>
      <c r="E702" s="186"/>
      <c r="F702" s="186"/>
      <c r="G702" s="186"/>
      <c r="H702" s="186"/>
      <c r="I702" s="186"/>
      <c r="J702" s="186"/>
      <c r="K702" s="186"/>
      <c r="L702" s="186"/>
      <c r="O702" s="189"/>
      <c r="P702" s="185"/>
      <c r="Q702" s="186"/>
      <c r="R702" s="186"/>
      <c r="S702" s="186"/>
      <c r="T702" s="186"/>
      <c r="U702" s="186"/>
      <c r="V702" s="186"/>
      <c r="W702" s="186"/>
      <c r="X702" s="186"/>
      <c r="Y702" s="186"/>
      <c r="Z702" s="186"/>
      <c r="AA702" s="186"/>
    </row>
    <row r="703" spans="1:27" ht="18" customHeight="1" x14ac:dyDescent="0.25">
      <c r="A703" s="185"/>
      <c r="B703" s="186"/>
      <c r="C703" s="186"/>
      <c r="D703" s="186"/>
      <c r="E703" s="186"/>
      <c r="F703" s="186"/>
      <c r="G703" s="186"/>
      <c r="H703" s="186"/>
      <c r="I703" s="186"/>
      <c r="J703" s="186"/>
      <c r="K703" s="186"/>
      <c r="L703" s="186"/>
      <c r="O703" s="189"/>
      <c r="P703" s="185"/>
      <c r="Q703" s="186"/>
      <c r="R703" s="186"/>
      <c r="S703" s="186"/>
      <c r="T703" s="186"/>
      <c r="U703" s="186"/>
      <c r="V703" s="186"/>
      <c r="W703" s="186"/>
      <c r="X703" s="186"/>
      <c r="Y703" s="186"/>
      <c r="Z703" s="186"/>
      <c r="AA703" s="186"/>
    </row>
    <row r="704" spans="1:27" ht="24" customHeight="1" thickBot="1" x14ac:dyDescent="0.25">
      <c r="A704" s="81"/>
      <c r="B704" s="267" t="str">
        <f>$B$14</f>
        <v xml:space="preserve">  3-Serien Liga</v>
      </c>
      <c r="C704" s="267"/>
      <c r="D704" s="267"/>
      <c r="E704" s="267"/>
      <c r="F704" s="267"/>
      <c r="G704" s="267"/>
      <c r="H704" s="267"/>
      <c r="I704" s="267"/>
      <c r="J704" s="268">
        <f>$J$14</f>
        <v>2023</v>
      </c>
      <c r="K704" s="268"/>
      <c r="L704" s="268"/>
      <c r="M704" s="180" t="str">
        <f>M674</f>
        <v>N</v>
      </c>
      <c r="N704" s="180"/>
      <c r="O704" s="69">
        <f>O674+2</f>
        <v>4</v>
      </c>
      <c r="P704" s="81"/>
      <c r="Q704" s="267" t="str">
        <f>$B$14</f>
        <v xml:space="preserve">  3-Serien Liga</v>
      </c>
      <c r="R704" s="267"/>
      <c r="S704" s="267"/>
      <c r="T704" s="267"/>
      <c r="U704" s="267"/>
      <c r="V704" s="267"/>
      <c r="W704" s="267"/>
      <c r="X704" s="267"/>
      <c r="Y704" s="268">
        <f>$J$14</f>
        <v>2023</v>
      </c>
      <c r="Z704" s="268"/>
      <c r="AA704" s="268"/>
    </row>
    <row r="705" spans="1:28" ht="18" customHeight="1" thickBot="1" x14ac:dyDescent="0.3">
      <c r="A705" s="82" t="s">
        <v>90</v>
      </c>
      <c r="B705" s="188"/>
      <c r="C705" s="188"/>
      <c r="D705" s="84" t="str">
        <f>M704&amp;O704</f>
        <v>N4</v>
      </c>
      <c r="E705" s="84" t="s">
        <v>91</v>
      </c>
      <c r="F705" s="188"/>
      <c r="G705" s="254"/>
      <c r="H705" s="274"/>
      <c r="I705" s="274"/>
      <c r="J705" s="274"/>
      <c r="K705" s="274"/>
      <c r="L705" s="276"/>
      <c r="M705" s="166"/>
      <c r="N705" s="166"/>
      <c r="O705" s="189"/>
      <c r="P705" s="82" t="s">
        <v>90</v>
      </c>
      <c r="Q705" s="188"/>
      <c r="R705" s="188"/>
      <c r="S705" s="84" t="str">
        <f>M704&amp;O704-1</f>
        <v>N3</v>
      </c>
      <c r="T705" s="84" t="s">
        <v>91</v>
      </c>
      <c r="U705" s="188"/>
      <c r="V705" s="254"/>
      <c r="W705" s="254"/>
      <c r="X705" s="254"/>
      <c r="Y705" s="254"/>
      <c r="Z705" s="254"/>
      <c r="AA705" s="257"/>
    </row>
    <row r="706" spans="1:28" ht="18" customHeight="1" thickBot="1" x14ac:dyDescent="0.25">
      <c r="A706" s="190" t="s">
        <v>92</v>
      </c>
      <c r="B706" s="191" t="s">
        <v>93</v>
      </c>
      <c r="C706" s="191" t="s">
        <v>23</v>
      </c>
      <c r="D706" s="191" t="s">
        <v>94</v>
      </c>
      <c r="E706" s="191" t="s">
        <v>95</v>
      </c>
      <c r="F706" s="191" t="s">
        <v>96</v>
      </c>
      <c r="G706" s="192" t="s">
        <v>97</v>
      </c>
      <c r="H706" s="263" t="s">
        <v>98</v>
      </c>
      <c r="I706" s="264"/>
      <c r="J706" s="264"/>
      <c r="K706" s="264"/>
      <c r="L706" s="265"/>
      <c r="M706" s="166"/>
      <c r="N706" s="166"/>
      <c r="O706" s="189"/>
      <c r="P706" s="190" t="s">
        <v>92</v>
      </c>
      <c r="Q706" s="191" t="s">
        <v>93</v>
      </c>
      <c r="R706" s="191" t="s">
        <v>23</v>
      </c>
      <c r="S706" s="191" t="s">
        <v>94</v>
      </c>
      <c r="T706" s="191" t="s">
        <v>95</v>
      </c>
      <c r="U706" s="191" t="s">
        <v>96</v>
      </c>
      <c r="V706" s="192" t="s">
        <v>97</v>
      </c>
      <c r="W706" s="263" t="s">
        <v>98</v>
      </c>
      <c r="X706" s="264"/>
      <c r="Y706" s="264"/>
      <c r="Z706" s="264"/>
      <c r="AA706" s="265"/>
    </row>
    <row r="707" spans="1:28" ht="21.75" customHeight="1" thickBot="1" x14ac:dyDescent="0.25">
      <c r="A707" s="266" t="s">
        <v>144</v>
      </c>
      <c r="B707" s="274"/>
      <c r="C707" s="275"/>
      <c r="D707" s="193" t="s">
        <v>100</v>
      </c>
      <c r="E707" s="193"/>
      <c r="F707" s="194"/>
      <c r="G707" s="195" t="s">
        <v>100</v>
      </c>
      <c r="H707" s="190"/>
      <c r="I707" s="193"/>
      <c r="J707" s="193"/>
      <c r="K707" s="193"/>
      <c r="L707" s="195"/>
      <c r="M707" s="162" t="s">
        <v>138</v>
      </c>
      <c r="N707" s="176"/>
      <c r="O707" s="94"/>
      <c r="P707" s="266" t="s">
        <v>144</v>
      </c>
      <c r="Q707" s="274"/>
      <c r="R707" s="275"/>
      <c r="S707" s="193" t="s">
        <v>100</v>
      </c>
      <c r="T707" s="193"/>
      <c r="U707" s="194"/>
      <c r="V707" s="195" t="s">
        <v>100</v>
      </c>
      <c r="W707" s="190"/>
      <c r="X707" s="193"/>
      <c r="Y707" s="193"/>
      <c r="Z707" s="193"/>
      <c r="AA707" s="195"/>
      <c r="AB707" s="162" t="s">
        <v>138</v>
      </c>
    </row>
    <row r="708" spans="1:28" ht="21.75" customHeight="1" x14ac:dyDescent="0.2">
      <c r="A708" s="196" t="s">
        <v>112</v>
      </c>
      <c r="B708" s="71">
        <f>VLOOKUP($D705,'Tischplan_16er_1.-5.'!$4:$100,34)</f>
        <v>9</v>
      </c>
      <c r="C708" s="71">
        <f>VLOOKUP($D705,'Tischplan_16er_1.-5.'!$4:$100,35)</f>
        <v>2</v>
      </c>
      <c r="D708" s="197"/>
      <c r="E708" s="197"/>
      <c r="F708" s="198"/>
      <c r="G708" s="199"/>
      <c r="H708" s="200"/>
      <c r="I708" s="197"/>
      <c r="J708" s="197"/>
      <c r="K708" s="197"/>
      <c r="L708" s="199"/>
      <c r="M708" s="157"/>
      <c r="N708" s="176"/>
      <c r="O708" s="94"/>
      <c r="P708" s="196" t="s">
        <v>112</v>
      </c>
      <c r="Q708" s="71">
        <f>VLOOKUP($S705,'Tischplan_16er_1.-5.'!$4:$100,34)</f>
        <v>10</v>
      </c>
      <c r="R708" s="71">
        <f>VLOOKUP($S705,'Tischplan_16er_1.-5.'!$4:$100,35)</f>
        <v>2</v>
      </c>
      <c r="S708" s="197"/>
      <c r="T708" s="197"/>
      <c r="U708" s="198"/>
      <c r="V708" s="199"/>
      <c r="W708" s="200"/>
      <c r="X708" s="197"/>
      <c r="Y708" s="197"/>
      <c r="Z708" s="197"/>
      <c r="AA708" s="199"/>
      <c r="AB708" s="157"/>
    </row>
    <row r="709" spans="1:28" ht="21.75" customHeight="1" x14ac:dyDescent="0.2">
      <c r="A709" s="201" t="s">
        <v>113</v>
      </c>
      <c r="B709" s="168">
        <f>VLOOKUP($D705,'Tischplan_16er_1.-5.'!$4:$100,36)</f>
        <v>11</v>
      </c>
      <c r="C709" s="168">
        <f>VLOOKUP($D705,'Tischplan_16er_1.-5.'!$4:$100,37)</f>
        <v>1</v>
      </c>
      <c r="D709" s="202"/>
      <c r="E709" s="202"/>
      <c r="F709" s="203"/>
      <c r="G709" s="204"/>
      <c r="H709" s="205"/>
      <c r="I709" s="202"/>
      <c r="J709" s="202"/>
      <c r="K709" s="202"/>
      <c r="L709" s="204"/>
      <c r="M709" s="157"/>
      <c r="N709" s="176"/>
      <c r="O709" s="94"/>
      <c r="P709" s="201" t="s">
        <v>113</v>
      </c>
      <c r="Q709" s="168">
        <f>VLOOKUP($S705,'Tischplan_16er_1.-5.'!$4:$100,36)</f>
        <v>12</v>
      </c>
      <c r="R709" s="168">
        <f>VLOOKUP($S705,'Tischplan_16er_1.-5.'!$4:$100,37)</f>
        <v>1</v>
      </c>
      <c r="S709" s="202"/>
      <c r="T709" s="202"/>
      <c r="U709" s="203"/>
      <c r="V709" s="204"/>
      <c r="W709" s="205"/>
      <c r="X709" s="202"/>
      <c r="Y709" s="202"/>
      <c r="Z709" s="202"/>
      <c r="AA709" s="204"/>
      <c r="AB709" s="157"/>
    </row>
    <row r="710" spans="1:28" ht="21.75" customHeight="1" thickBot="1" x14ac:dyDescent="0.25">
      <c r="A710" s="206" t="s">
        <v>145</v>
      </c>
      <c r="B710" s="73">
        <f>VLOOKUP($D705,'Tischplan_16er_1.-5.'!$4:$100,38)</f>
        <v>10</v>
      </c>
      <c r="C710" s="73">
        <f>VLOOKUP($D705,'Tischplan_16er_1.-5.'!$4:$100,39)</f>
        <v>4</v>
      </c>
      <c r="D710" s="207"/>
      <c r="E710" s="207"/>
      <c r="F710" s="208"/>
      <c r="G710" s="209"/>
      <c r="H710" s="210"/>
      <c r="I710" s="207"/>
      <c r="J710" s="207"/>
      <c r="K710" s="207"/>
      <c r="L710" s="209"/>
      <c r="M710" s="157"/>
      <c r="N710" s="176"/>
      <c r="O710" s="94"/>
      <c r="P710" s="206" t="s">
        <v>145</v>
      </c>
      <c r="Q710" s="73">
        <f>VLOOKUP($S705,'Tischplan_16er_1.-5.'!$4:$100,38)</f>
        <v>9</v>
      </c>
      <c r="R710" s="73">
        <f>VLOOKUP($S705,'Tischplan_16er_1.-5.'!$4:$100,39)</f>
        <v>4</v>
      </c>
      <c r="S710" s="207"/>
      <c r="T710" s="207"/>
      <c r="U710" s="208"/>
      <c r="V710" s="209"/>
      <c r="W710" s="210"/>
      <c r="X710" s="207"/>
      <c r="Y710" s="207"/>
      <c r="Z710" s="207"/>
      <c r="AA710" s="209"/>
      <c r="AB710" s="157"/>
    </row>
    <row r="711" spans="1:28" ht="21.75" customHeight="1" thickBot="1" x14ac:dyDescent="0.25">
      <c r="A711" s="266" t="s">
        <v>146</v>
      </c>
      <c r="B711" s="274"/>
      <c r="C711" s="275"/>
      <c r="D711" s="193"/>
      <c r="E711" s="193"/>
      <c r="F711" s="194"/>
      <c r="G711" s="195"/>
      <c r="H711" s="190"/>
      <c r="I711" s="193"/>
      <c r="J711" s="193"/>
      <c r="K711" s="193"/>
      <c r="L711" s="195"/>
      <c r="O711" s="189"/>
      <c r="P711" s="266" t="s">
        <v>146</v>
      </c>
      <c r="Q711" s="274"/>
      <c r="R711" s="275"/>
      <c r="S711" s="193"/>
      <c r="T711" s="193"/>
      <c r="U711" s="194"/>
      <c r="V711" s="195"/>
      <c r="W711" s="190"/>
      <c r="X711" s="193"/>
      <c r="Y711" s="193"/>
      <c r="Z711" s="193"/>
      <c r="AA711" s="195"/>
    </row>
    <row r="712" spans="1:28" ht="21.75" customHeight="1" thickBot="1" x14ac:dyDescent="0.25">
      <c r="A712" s="266" t="s">
        <v>147</v>
      </c>
      <c r="B712" s="274"/>
      <c r="C712" s="275"/>
      <c r="D712" s="193" t="s">
        <v>100</v>
      </c>
      <c r="E712" s="193"/>
      <c r="F712" s="194"/>
      <c r="G712" s="195" t="s">
        <v>100</v>
      </c>
      <c r="H712" s="190"/>
      <c r="I712" s="193"/>
      <c r="J712" s="193"/>
      <c r="K712" s="193"/>
      <c r="L712" s="195"/>
      <c r="O712" s="189"/>
      <c r="P712" s="266" t="s">
        <v>147</v>
      </c>
      <c r="Q712" s="274"/>
      <c r="R712" s="275"/>
      <c r="S712" s="193" t="s">
        <v>100</v>
      </c>
      <c r="T712" s="193"/>
      <c r="U712" s="194"/>
      <c r="V712" s="195" t="s">
        <v>100</v>
      </c>
      <c r="W712" s="190"/>
      <c r="X712" s="193"/>
      <c r="Y712" s="193"/>
      <c r="Z712" s="193"/>
      <c r="AA712" s="195"/>
    </row>
    <row r="713" spans="1:28" ht="9" customHeight="1" thickBot="1" x14ac:dyDescent="0.25">
      <c r="A713" s="164"/>
      <c r="B713" s="211"/>
      <c r="C713" s="211"/>
      <c r="D713" s="188"/>
      <c r="E713" s="188"/>
      <c r="F713" s="188"/>
      <c r="G713" s="188"/>
      <c r="H713" s="188"/>
      <c r="I713" s="188"/>
      <c r="J713" s="188"/>
      <c r="K713" s="188"/>
      <c r="L713" s="188"/>
      <c r="P713" s="164"/>
      <c r="Q713" s="174"/>
      <c r="R713" s="174"/>
      <c r="S713" s="212"/>
      <c r="T713" s="212"/>
      <c r="U713" s="212"/>
      <c r="V713" s="212"/>
      <c r="W713" s="212"/>
      <c r="X713" s="212"/>
      <c r="Y713" s="212"/>
      <c r="Z713" s="212"/>
      <c r="AA713" s="212"/>
    </row>
    <row r="714" spans="1:28" ht="18" customHeight="1" thickBot="1" x14ac:dyDescent="0.3">
      <c r="A714" s="82" t="s">
        <v>148</v>
      </c>
      <c r="B714" s="188"/>
      <c r="C714" s="188"/>
      <c r="D714" s="84"/>
      <c r="E714" s="84"/>
      <c r="F714" s="188"/>
      <c r="G714" s="84"/>
      <c r="H714" s="188"/>
      <c r="I714" s="188"/>
      <c r="J714" s="188"/>
      <c r="K714" s="188"/>
      <c r="L714" s="213"/>
      <c r="O714" s="189"/>
      <c r="P714" s="82" t="s">
        <v>148</v>
      </c>
      <c r="Q714" s="188"/>
      <c r="R714" s="188"/>
      <c r="S714" s="84"/>
      <c r="T714" s="84"/>
      <c r="U714" s="188"/>
      <c r="V714" s="84"/>
      <c r="W714" s="188"/>
      <c r="X714" s="188"/>
      <c r="Y714" s="188"/>
      <c r="Z714" s="188"/>
      <c r="AA714" s="213"/>
    </row>
    <row r="715" spans="1:28" ht="21.75" customHeight="1" x14ac:dyDescent="0.2">
      <c r="A715" s="196" t="str">
        <f>$S675</f>
        <v>N1</v>
      </c>
      <c r="B715" s="71"/>
      <c r="C715" s="71"/>
      <c r="D715" s="197"/>
      <c r="E715" s="197"/>
      <c r="F715" s="197"/>
      <c r="G715" s="199"/>
      <c r="H715" s="200"/>
      <c r="I715" s="197"/>
      <c r="J715" s="197"/>
      <c r="K715" s="197"/>
      <c r="L715" s="199"/>
      <c r="O715" s="189"/>
      <c r="P715" s="196" t="str">
        <f>$S675</f>
        <v>N1</v>
      </c>
      <c r="Q715" s="71"/>
      <c r="R715" s="71"/>
      <c r="S715" s="197"/>
      <c r="T715" s="197"/>
      <c r="U715" s="197"/>
      <c r="V715" s="199"/>
      <c r="W715" s="200"/>
      <c r="X715" s="197"/>
      <c r="Y715" s="197"/>
      <c r="Z715" s="197"/>
      <c r="AA715" s="199"/>
    </row>
    <row r="716" spans="1:28" ht="21.75" customHeight="1" x14ac:dyDescent="0.2">
      <c r="A716" s="201" t="str">
        <f>$D675</f>
        <v>N2</v>
      </c>
      <c r="B716" s="168"/>
      <c r="C716" s="168"/>
      <c r="D716" s="202"/>
      <c r="E716" s="202"/>
      <c r="F716" s="202"/>
      <c r="G716" s="204"/>
      <c r="H716" s="205"/>
      <c r="I716" s="202"/>
      <c r="J716" s="202"/>
      <c r="K716" s="202"/>
      <c r="L716" s="204"/>
      <c r="O716" s="189"/>
      <c r="P716" s="201" t="str">
        <f>$D675</f>
        <v>N2</v>
      </c>
      <c r="Q716" s="168"/>
      <c r="R716" s="168"/>
      <c r="S716" s="202"/>
      <c r="T716" s="202"/>
      <c r="U716" s="202"/>
      <c r="V716" s="204"/>
      <c r="W716" s="205"/>
      <c r="X716" s="202"/>
      <c r="Y716" s="202"/>
      <c r="Z716" s="202"/>
      <c r="AA716" s="204"/>
    </row>
    <row r="717" spans="1:28" ht="21.75" customHeight="1" x14ac:dyDescent="0.2">
      <c r="A717" s="201" t="str">
        <f>$S705</f>
        <v>N3</v>
      </c>
      <c r="B717" s="168"/>
      <c r="C717" s="168"/>
      <c r="D717" s="202"/>
      <c r="E717" s="202"/>
      <c r="F717" s="202"/>
      <c r="G717" s="204"/>
      <c r="H717" s="205"/>
      <c r="I717" s="202"/>
      <c r="J717" s="202"/>
      <c r="K717" s="202"/>
      <c r="L717" s="204"/>
      <c r="O717" s="189"/>
      <c r="P717" s="201" t="str">
        <f>$S705</f>
        <v>N3</v>
      </c>
      <c r="Q717" s="168"/>
      <c r="R717" s="168"/>
      <c r="S717" s="202"/>
      <c r="T717" s="202"/>
      <c r="U717" s="202"/>
      <c r="V717" s="204"/>
      <c r="W717" s="205"/>
      <c r="X717" s="202"/>
      <c r="Y717" s="202"/>
      <c r="Z717" s="202"/>
      <c r="AA717" s="204"/>
    </row>
    <row r="718" spans="1:28" ht="21.75" customHeight="1" thickBot="1" x14ac:dyDescent="0.25">
      <c r="A718" s="214" t="str">
        <f>$D705</f>
        <v>N4</v>
      </c>
      <c r="B718" s="73"/>
      <c r="C718" s="73"/>
      <c r="D718" s="207"/>
      <c r="E718" s="207"/>
      <c r="F718" s="207"/>
      <c r="G718" s="209"/>
      <c r="H718" s="210"/>
      <c r="I718" s="207"/>
      <c r="J718" s="207"/>
      <c r="K718" s="207"/>
      <c r="L718" s="209"/>
      <c r="O718" s="189"/>
      <c r="P718" s="214" t="str">
        <f>$D705</f>
        <v>N4</v>
      </c>
      <c r="Q718" s="73"/>
      <c r="R718" s="73"/>
      <c r="S718" s="207"/>
      <c r="T718" s="207"/>
      <c r="U718" s="207"/>
      <c r="V718" s="209"/>
      <c r="W718" s="210"/>
      <c r="X718" s="207"/>
      <c r="Y718" s="207"/>
      <c r="Z718" s="207"/>
      <c r="AA718" s="209"/>
    </row>
    <row r="719" spans="1:28" ht="21.75" customHeight="1" thickBot="1" x14ac:dyDescent="0.3">
      <c r="A719" s="105" t="s">
        <v>114</v>
      </c>
      <c r="B719" s="193"/>
      <c r="C719" s="193"/>
      <c r="D719" s="193"/>
      <c r="E719" s="193"/>
      <c r="F719" s="193"/>
      <c r="G719" s="195"/>
      <c r="H719" s="190"/>
      <c r="I719" s="193"/>
      <c r="J719" s="193"/>
      <c r="K719" s="193"/>
      <c r="L719" s="195"/>
      <c r="M719" s="183"/>
      <c r="N719" s="183"/>
      <c r="O719" s="184"/>
      <c r="P719" s="105" t="s">
        <v>114</v>
      </c>
      <c r="Q719" s="193"/>
      <c r="R719" s="193"/>
      <c r="S719" s="193"/>
      <c r="T719" s="193"/>
      <c r="U719" s="193"/>
      <c r="V719" s="195"/>
      <c r="W719" s="190"/>
      <c r="X719" s="193"/>
      <c r="Y719" s="193"/>
      <c r="Z719" s="193"/>
      <c r="AA719" s="195"/>
    </row>
    <row r="720" spans="1:28" ht="3" customHeight="1" x14ac:dyDescent="0.2"/>
    <row r="721" spans="1:27" ht="21" customHeight="1" x14ac:dyDescent="0.2">
      <c r="A721" s="181" t="str">
        <f>"Die "&amp;$B734&amp;" wird freundlich unterstützt von:"</f>
        <v>Die   3-Serien Liga wird freundlich unterstützt von:</v>
      </c>
      <c r="M721" s="183"/>
      <c r="N721" s="183"/>
      <c r="O721" s="184"/>
      <c r="P721" s="181" t="str">
        <f>"Die "&amp;$B734&amp;" wird freundlich unterstützt von:"</f>
        <v>Die   3-Serien Liga wird freundlich unterstützt von:</v>
      </c>
    </row>
    <row r="722" spans="1:27" ht="18" customHeight="1" x14ac:dyDescent="0.25">
      <c r="A722" s="185"/>
      <c r="B722" s="186"/>
      <c r="C722" s="186"/>
      <c r="D722" s="186"/>
      <c r="E722" s="186"/>
      <c r="F722" s="186"/>
      <c r="G722" s="186"/>
      <c r="H722" s="186"/>
      <c r="I722" s="186"/>
      <c r="J722" s="186"/>
      <c r="K722" s="186"/>
      <c r="L722" s="186"/>
      <c r="O722" s="184"/>
      <c r="P722" s="185"/>
      <c r="Q722" s="186"/>
      <c r="R722" s="186"/>
      <c r="S722" s="186"/>
      <c r="T722" s="186"/>
      <c r="U722" s="186"/>
      <c r="V722" s="186"/>
      <c r="W722" s="186"/>
      <c r="X722" s="186"/>
      <c r="Y722" s="186"/>
      <c r="Z722" s="186"/>
      <c r="AA722" s="186"/>
    </row>
    <row r="723" spans="1:27" ht="18" customHeight="1" x14ac:dyDescent="0.3">
      <c r="A723" s="187">
        <f>$A$3</f>
        <v>0</v>
      </c>
      <c r="B723" s="186"/>
      <c r="C723" s="186"/>
      <c r="D723" s="186"/>
      <c r="E723" s="186"/>
      <c r="F723" s="186"/>
      <c r="G723" s="186"/>
      <c r="H723" s="186"/>
      <c r="I723" s="186"/>
      <c r="J723" s="186"/>
      <c r="K723" s="186"/>
      <c r="L723" s="186"/>
      <c r="O723" s="184"/>
      <c r="P723" s="187">
        <f>$A$3</f>
        <v>0</v>
      </c>
      <c r="Q723" s="186"/>
      <c r="R723" s="186"/>
      <c r="S723" s="186"/>
      <c r="T723" s="186"/>
      <c r="U723" s="186"/>
      <c r="V723" s="186"/>
      <c r="W723" s="186"/>
      <c r="X723" s="186"/>
      <c r="Y723" s="186"/>
      <c r="Z723" s="186"/>
      <c r="AA723" s="186"/>
    </row>
    <row r="724" spans="1:27" ht="18" customHeight="1" x14ac:dyDescent="0.25">
      <c r="A724" s="185"/>
      <c r="B724" s="186"/>
      <c r="C724" s="186"/>
      <c r="D724" s="186"/>
      <c r="E724" s="186"/>
      <c r="F724" s="186"/>
      <c r="G724" s="186"/>
      <c r="H724" s="186"/>
      <c r="I724" s="186"/>
      <c r="J724" s="186"/>
      <c r="K724" s="186"/>
      <c r="L724" s="186"/>
      <c r="O724" s="184"/>
      <c r="P724" s="185"/>
      <c r="Q724" s="186"/>
      <c r="R724" s="186"/>
      <c r="S724" s="186"/>
      <c r="T724" s="186"/>
      <c r="U724" s="186"/>
      <c r="V724" s="186"/>
      <c r="W724" s="186"/>
      <c r="X724" s="186"/>
      <c r="Y724" s="186"/>
      <c r="Z724" s="186"/>
      <c r="AA724" s="186"/>
    </row>
    <row r="725" spans="1:27" ht="18" customHeight="1" x14ac:dyDescent="0.25">
      <c r="A725" s="185"/>
      <c r="B725" s="186"/>
      <c r="C725" s="186"/>
      <c r="D725" s="186"/>
      <c r="E725" s="186"/>
      <c r="F725" s="186"/>
      <c r="G725" s="186"/>
      <c r="H725" s="186"/>
      <c r="I725" s="186"/>
      <c r="J725" s="186"/>
      <c r="K725" s="186"/>
      <c r="L725" s="186"/>
      <c r="O725" s="184"/>
      <c r="P725" s="185"/>
      <c r="Q725" s="186"/>
      <c r="R725" s="186"/>
      <c r="S725" s="186"/>
      <c r="T725" s="186"/>
      <c r="U725" s="186"/>
      <c r="V725" s="186"/>
      <c r="W725" s="186"/>
      <c r="X725" s="186"/>
      <c r="Y725" s="186"/>
      <c r="Z725" s="186"/>
      <c r="AA725" s="186"/>
    </row>
    <row r="726" spans="1:27" ht="18" customHeight="1" x14ac:dyDescent="0.25">
      <c r="A726" s="185"/>
      <c r="B726" s="186"/>
      <c r="C726" s="186"/>
      <c r="D726" s="186"/>
      <c r="E726" s="186"/>
      <c r="F726" s="186"/>
      <c r="G726" s="186"/>
      <c r="H726" s="186"/>
      <c r="I726" s="186"/>
      <c r="J726" s="186"/>
      <c r="K726" s="186"/>
      <c r="L726" s="186"/>
      <c r="O726" s="184"/>
      <c r="P726" s="185"/>
      <c r="Q726" s="186"/>
      <c r="R726" s="186"/>
      <c r="S726" s="186"/>
      <c r="T726" s="186"/>
      <c r="U726" s="186"/>
      <c r="V726" s="186"/>
      <c r="W726" s="186"/>
      <c r="X726" s="186"/>
      <c r="Y726" s="186"/>
      <c r="Z726" s="186"/>
      <c r="AA726" s="186"/>
    </row>
    <row r="727" spans="1:27" ht="18" customHeight="1" x14ac:dyDescent="0.25">
      <c r="A727" s="185"/>
      <c r="B727" s="186"/>
      <c r="C727" s="186"/>
      <c r="D727" s="186"/>
      <c r="E727" s="186"/>
      <c r="F727" s="186"/>
      <c r="G727" s="186"/>
      <c r="H727" s="186"/>
      <c r="I727" s="186"/>
      <c r="J727" s="186"/>
      <c r="K727" s="186"/>
      <c r="L727" s="186"/>
      <c r="O727" s="184"/>
      <c r="P727" s="185"/>
      <c r="Q727" s="186"/>
      <c r="R727" s="186"/>
      <c r="S727" s="186"/>
      <c r="T727" s="186"/>
      <c r="U727" s="186"/>
      <c r="V727" s="186"/>
      <c r="W727" s="186"/>
      <c r="X727" s="186"/>
      <c r="Y727" s="186"/>
      <c r="Z727" s="186"/>
      <c r="AA727" s="186"/>
    </row>
    <row r="728" spans="1:27" ht="18" customHeight="1" x14ac:dyDescent="0.25">
      <c r="A728" s="185"/>
      <c r="B728" s="186"/>
      <c r="C728" s="186"/>
      <c r="D728" s="186"/>
      <c r="E728" s="186"/>
      <c r="F728" s="186"/>
      <c r="G728" s="186"/>
      <c r="H728" s="186"/>
      <c r="I728" s="186"/>
      <c r="J728" s="186"/>
      <c r="K728" s="186"/>
      <c r="L728" s="186"/>
      <c r="O728" s="184"/>
      <c r="P728" s="185"/>
      <c r="Q728" s="186"/>
      <c r="R728" s="186"/>
      <c r="S728" s="186"/>
      <c r="T728" s="186"/>
      <c r="U728" s="186"/>
      <c r="V728" s="186"/>
      <c r="W728" s="186"/>
      <c r="X728" s="186"/>
      <c r="Y728" s="186"/>
      <c r="Z728" s="186"/>
      <c r="AA728" s="186"/>
    </row>
    <row r="729" spans="1:27" ht="18" customHeight="1" x14ac:dyDescent="0.25">
      <c r="A729" s="185"/>
      <c r="B729" s="186"/>
      <c r="C729" s="186"/>
      <c r="D729" s="186"/>
      <c r="E729" s="186"/>
      <c r="F729" s="186"/>
      <c r="G729" s="186"/>
      <c r="H729" s="186"/>
      <c r="I729" s="186"/>
      <c r="J729" s="186"/>
      <c r="K729" s="186"/>
      <c r="L729" s="186"/>
      <c r="O729" s="184"/>
      <c r="P729" s="185"/>
      <c r="Q729" s="186"/>
      <c r="R729" s="186"/>
      <c r="S729" s="186"/>
      <c r="T729" s="186"/>
      <c r="U729" s="186"/>
      <c r="V729" s="186"/>
      <c r="W729" s="186"/>
      <c r="X729" s="186"/>
      <c r="Y729" s="186"/>
      <c r="Z729" s="186"/>
      <c r="AA729" s="186"/>
    </row>
    <row r="730" spans="1:27" ht="18" customHeight="1" x14ac:dyDescent="0.25">
      <c r="A730" s="185"/>
      <c r="B730" s="186"/>
      <c r="C730" s="186"/>
      <c r="D730" s="186"/>
      <c r="E730" s="186"/>
      <c r="F730" s="186"/>
      <c r="G730" s="186"/>
      <c r="H730" s="186"/>
      <c r="I730" s="186"/>
      <c r="J730" s="186"/>
      <c r="K730" s="186"/>
      <c r="L730" s="186"/>
      <c r="O730" s="184"/>
      <c r="P730" s="185"/>
      <c r="Q730" s="186"/>
      <c r="R730" s="186"/>
      <c r="S730" s="186"/>
      <c r="T730" s="186"/>
      <c r="U730" s="186"/>
      <c r="V730" s="186"/>
      <c r="W730" s="186"/>
      <c r="X730" s="186"/>
      <c r="Y730" s="186"/>
      <c r="Z730" s="186"/>
      <c r="AA730" s="186"/>
    </row>
    <row r="731" spans="1:27" ht="18" customHeight="1" x14ac:dyDescent="0.25">
      <c r="A731" s="185"/>
      <c r="B731" s="186"/>
      <c r="C731" s="186"/>
      <c r="D731" s="186"/>
      <c r="E731" s="186"/>
      <c r="F731" s="186"/>
      <c r="G731" s="186"/>
      <c r="H731" s="186"/>
      <c r="I731" s="186"/>
      <c r="J731" s="186"/>
      <c r="K731" s="186"/>
      <c r="L731" s="186"/>
      <c r="O731" s="184"/>
      <c r="P731" s="185"/>
      <c r="Q731" s="186"/>
      <c r="R731" s="186"/>
      <c r="S731" s="186"/>
      <c r="T731" s="186"/>
      <c r="U731" s="186"/>
      <c r="V731" s="186"/>
      <c r="W731" s="186"/>
      <c r="X731" s="186"/>
      <c r="Y731" s="186"/>
      <c r="Z731" s="186"/>
      <c r="AA731" s="186"/>
    </row>
    <row r="732" spans="1:27" ht="18" customHeight="1" x14ac:dyDescent="0.25">
      <c r="A732" s="185"/>
      <c r="B732" s="186"/>
      <c r="C732" s="186"/>
      <c r="D732" s="186"/>
      <c r="E732" s="186"/>
      <c r="F732" s="186"/>
      <c r="G732" s="186"/>
      <c r="H732" s="186"/>
      <c r="I732" s="186"/>
      <c r="J732" s="186"/>
      <c r="K732" s="186"/>
      <c r="L732" s="186"/>
      <c r="O732" s="184"/>
      <c r="P732" s="185"/>
      <c r="Q732" s="186"/>
      <c r="R732" s="186"/>
      <c r="S732" s="186"/>
      <c r="T732" s="186"/>
      <c r="U732" s="186"/>
      <c r="V732" s="186"/>
      <c r="W732" s="186"/>
      <c r="X732" s="186"/>
      <c r="Y732" s="186"/>
      <c r="Z732" s="186"/>
      <c r="AA732" s="186"/>
    </row>
    <row r="733" spans="1:27" ht="18" customHeight="1" x14ac:dyDescent="0.25">
      <c r="A733" s="185"/>
      <c r="B733" s="186"/>
      <c r="C733" s="186"/>
      <c r="D733" s="186"/>
      <c r="E733" s="186"/>
      <c r="F733" s="186"/>
      <c r="G733" s="186"/>
      <c r="H733" s="186"/>
      <c r="I733" s="186"/>
      <c r="J733" s="186"/>
      <c r="K733" s="186"/>
      <c r="L733" s="186"/>
      <c r="O733" s="184"/>
      <c r="P733" s="185"/>
      <c r="Q733" s="186"/>
      <c r="R733" s="186"/>
      <c r="S733" s="186"/>
      <c r="T733" s="186"/>
      <c r="U733" s="186"/>
      <c r="V733" s="186"/>
      <c r="W733" s="186"/>
      <c r="X733" s="186"/>
      <c r="Y733" s="186"/>
      <c r="Z733" s="186"/>
      <c r="AA733" s="186"/>
    </row>
    <row r="734" spans="1:27" ht="24" customHeight="1" thickBot="1" x14ac:dyDescent="0.25">
      <c r="A734" s="81"/>
      <c r="B734" s="267" t="str">
        <f>VORNE_15S!$B$1</f>
        <v xml:space="preserve">  3-Serien Liga</v>
      </c>
      <c r="C734" s="267"/>
      <c r="D734" s="267"/>
      <c r="E734" s="267"/>
      <c r="F734" s="267"/>
      <c r="G734" s="267"/>
      <c r="H734" s="267"/>
      <c r="I734" s="267"/>
      <c r="J734" s="268">
        <f>VORNE_15S!J721</f>
        <v>2023</v>
      </c>
      <c r="K734" s="268"/>
      <c r="L734" s="268"/>
      <c r="M734" s="180" t="str">
        <f>VORNE_15S!M721</f>
        <v>P</v>
      </c>
      <c r="N734" s="180"/>
      <c r="O734" s="69">
        <f>VORNE_15S!O721</f>
        <v>2</v>
      </c>
      <c r="P734" s="81"/>
      <c r="Q734" s="267" t="str">
        <f>$B$14</f>
        <v xml:space="preserve">  3-Serien Liga</v>
      </c>
      <c r="R734" s="267"/>
      <c r="S734" s="267"/>
      <c r="T734" s="267"/>
      <c r="U734" s="267"/>
      <c r="V734" s="267"/>
      <c r="W734" s="267"/>
      <c r="X734" s="267"/>
      <c r="Y734" s="268">
        <f>$J$14</f>
        <v>2023</v>
      </c>
      <c r="Z734" s="268"/>
      <c r="AA734" s="268"/>
    </row>
    <row r="735" spans="1:27" ht="18" customHeight="1" thickBot="1" x14ac:dyDescent="0.3">
      <c r="A735" s="82" t="s">
        <v>90</v>
      </c>
      <c r="B735" s="188"/>
      <c r="C735" s="188"/>
      <c r="D735" s="84" t="str">
        <f>M734&amp;O734</f>
        <v>P2</v>
      </c>
      <c r="E735" s="84" t="s">
        <v>91</v>
      </c>
      <c r="F735" s="188"/>
      <c r="G735" s="254"/>
      <c r="H735" s="254"/>
      <c r="I735" s="254"/>
      <c r="J735" s="254"/>
      <c r="K735" s="254"/>
      <c r="L735" s="257"/>
      <c r="M735" s="166"/>
      <c r="N735" s="166"/>
      <c r="O735" s="189"/>
      <c r="P735" s="82" t="s">
        <v>90</v>
      </c>
      <c r="Q735" s="188"/>
      <c r="R735" s="188"/>
      <c r="S735" s="84" t="str">
        <f>M734&amp;O734-1</f>
        <v>P1</v>
      </c>
      <c r="T735" s="84" t="s">
        <v>91</v>
      </c>
      <c r="U735" s="188"/>
      <c r="V735" s="254"/>
      <c r="W735" s="254"/>
      <c r="X735" s="254"/>
      <c r="Y735" s="254"/>
      <c r="Z735" s="254"/>
      <c r="AA735" s="257"/>
    </row>
    <row r="736" spans="1:27" ht="18" customHeight="1" thickBot="1" x14ac:dyDescent="0.25">
      <c r="A736" s="190" t="s">
        <v>92</v>
      </c>
      <c r="B736" s="191" t="s">
        <v>93</v>
      </c>
      <c r="C736" s="191" t="s">
        <v>23</v>
      </c>
      <c r="D736" s="191" t="s">
        <v>94</v>
      </c>
      <c r="E736" s="191" t="s">
        <v>95</v>
      </c>
      <c r="F736" s="191" t="s">
        <v>96</v>
      </c>
      <c r="G736" s="192" t="s">
        <v>97</v>
      </c>
      <c r="H736" s="263" t="s">
        <v>98</v>
      </c>
      <c r="I736" s="264"/>
      <c r="J736" s="264"/>
      <c r="K736" s="264"/>
      <c r="L736" s="265"/>
      <c r="M736" s="166"/>
      <c r="N736" s="166"/>
      <c r="O736" s="189"/>
      <c r="P736" s="190" t="s">
        <v>92</v>
      </c>
      <c r="Q736" s="191" t="s">
        <v>93</v>
      </c>
      <c r="R736" s="191" t="s">
        <v>23</v>
      </c>
      <c r="S736" s="191" t="s">
        <v>94</v>
      </c>
      <c r="T736" s="191" t="s">
        <v>95</v>
      </c>
      <c r="U736" s="191" t="s">
        <v>96</v>
      </c>
      <c r="V736" s="192" t="s">
        <v>97</v>
      </c>
      <c r="W736" s="263" t="s">
        <v>98</v>
      </c>
      <c r="X736" s="264"/>
      <c r="Y736" s="264"/>
      <c r="Z736" s="264"/>
      <c r="AA736" s="265"/>
    </row>
    <row r="737" spans="1:28" ht="21.75" customHeight="1" thickBot="1" x14ac:dyDescent="0.25">
      <c r="A737" s="266" t="s">
        <v>144</v>
      </c>
      <c r="B737" s="274"/>
      <c r="C737" s="275"/>
      <c r="D737" s="193" t="s">
        <v>100</v>
      </c>
      <c r="E737" s="193"/>
      <c r="F737" s="194"/>
      <c r="G737" s="195" t="s">
        <v>100</v>
      </c>
      <c r="H737" s="190"/>
      <c r="I737" s="193"/>
      <c r="J737" s="193"/>
      <c r="K737" s="193"/>
      <c r="L737" s="195"/>
      <c r="M737" s="162" t="s">
        <v>138</v>
      </c>
      <c r="N737" s="176"/>
      <c r="O737" s="94"/>
      <c r="P737" s="266" t="s">
        <v>144</v>
      </c>
      <c r="Q737" s="274"/>
      <c r="R737" s="275"/>
      <c r="S737" s="193" t="s">
        <v>100</v>
      </c>
      <c r="T737" s="193"/>
      <c r="U737" s="194"/>
      <c r="V737" s="195" t="s">
        <v>100</v>
      </c>
      <c r="W737" s="190"/>
      <c r="X737" s="193"/>
      <c r="Y737" s="193"/>
      <c r="Z737" s="193"/>
      <c r="AA737" s="195"/>
      <c r="AB737" s="162" t="s">
        <v>138</v>
      </c>
    </row>
    <row r="738" spans="1:28" ht="21.75" customHeight="1" x14ac:dyDescent="0.2">
      <c r="A738" s="196" t="s">
        <v>112</v>
      </c>
      <c r="B738" s="71">
        <f>VLOOKUP($D735,'Tischplan_16er_1.-5.'!$4:$100,34)</f>
        <v>14</v>
      </c>
      <c r="C738" s="71">
        <f>VLOOKUP($D735,'Tischplan_16er_1.-5.'!$4:$100,35)</f>
        <v>1</v>
      </c>
      <c r="D738" s="197"/>
      <c r="E738" s="197"/>
      <c r="F738" s="198"/>
      <c r="G738" s="199"/>
      <c r="H738" s="200"/>
      <c r="I738" s="197"/>
      <c r="J738" s="197"/>
      <c r="K738" s="197"/>
      <c r="L738" s="199"/>
      <c r="M738" s="157"/>
      <c r="N738" s="176"/>
      <c r="O738" s="94"/>
      <c r="P738" s="196" t="s">
        <v>112</v>
      </c>
      <c r="Q738" s="71">
        <f>VLOOKUP($S735,'Tischplan_16er_1.-5.'!$4:$100,34)</f>
        <v>13</v>
      </c>
      <c r="R738" s="71">
        <f>VLOOKUP($S735,'Tischplan_16er_1.-5.'!$4:$100,35)</f>
        <v>1</v>
      </c>
      <c r="S738" s="197"/>
      <c r="T738" s="197"/>
      <c r="U738" s="198"/>
      <c r="V738" s="199"/>
      <c r="W738" s="200"/>
      <c r="X738" s="197"/>
      <c r="Y738" s="197"/>
      <c r="Z738" s="197"/>
      <c r="AA738" s="199"/>
      <c r="AB738" s="157"/>
    </row>
    <row r="739" spans="1:28" ht="21.75" customHeight="1" x14ac:dyDescent="0.2">
      <c r="A739" s="201" t="s">
        <v>113</v>
      </c>
      <c r="B739" s="168">
        <f>VLOOKUP($D735,'Tischplan_16er_1.-5.'!$4:$100,36)</f>
        <v>14</v>
      </c>
      <c r="C739" s="168">
        <f>VLOOKUP($D735,'Tischplan_16er_1.-5.'!$4:$100,37)</f>
        <v>2</v>
      </c>
      <c r="D739" s="202"/>
      <c r="E739" s="202"/>
      <c r="F739" s="203"/>
      <c r="G739" s="204"/>
      <c r="H739" s="205"/>
      <c r="I739" s="202"/>
      <c r="J739" s="202"/>
      <c r="K739" s="202"/>
      <c r="L739" s="204"/>
      <c r="M739" s="157"/>
      <c r="N739" s="176"/>
      <c r="O739" s="94"/>
      <c r="P739" s="201" t="s">
        <v>113</v>
      </c>
      <c r="Q739" s="168">
        <f>VLOOKUP($S735,'Tischplan_16er_1.-5.'!$4:$100,36)</f>
        <v>13</v>
      </c>
      <c r="R739" s="168">
        <f>VLOOKUP($S735,'Tischplan_16er_1.-5.'!$4:$100,37)</f>
        <v>2</v>
      </c>
      <c r="S739" s="202"/>
      <c r="T739" s="202"/>
      <c r="U739" s="203"/>
      <c r="V739" s="204"/>
      <c r="W739" s="205"/>
      <c r="X739" s="202"/>
      <c r="Y739" s="202"/>
      <c r="Z739" s="202"/>
      <c r="AA739" s="204"/>
      <c r="AB739" s="157"/>
    </row>
    <row r="740" spans="1:28" ht="21.75" customHeight="1" thickBot="1" x14ac:dyDescent="0.25">
      <c r="A740" s="206" t="s">
        <v>145</v>
      </c>
      <c r="B740" s="73">
        <f>VLOOKUP($D735,'Tischplan_16er_1.-5.'!$4:$100,38)</f>
        <v>14</v>
      </c>
      <c r="C740" s="73">
        <f>VLOOKUP($D735,'Tischplan_16er_1.-5.'!$4:$100,39)</f>
        <v>3</v>
      </c>
      <c r="D740" s="207"/>
      <c r="E740" s="207"/>
      <c r="F740" s="208"/>
      <c r="G740" s="209"/>
      <c r="H740" s="210"/>
      <c r="I740" s="207"/>
      <c r="J740" s="207"/>
      <c r="K740" s="207"/>
      <c r="L740" s="209"/>
      <c r="M740" s="157"/>
      <c r="N740" s="176"/>
      <c r="O740" s="94"/>
      <c r="P740" s="206" t="s">
        <v>145</v>
      </c>
      <c r="Q740" s="73">
        <f>VLOOKUP($S735,'Tischplan_16er_1.-5.'!$4:$100,38)</f>
        <v>13</v>
      </c>
      <c r="R740" s="73">
        <f>VLOOKUP($S735,'Tischplan_16er_1.-5.'!$4:$100,39)</f>
        <v>3</v>
      </c>
      <c r="S740" s="207"/>
      <c r="T740" s="207"/>
      <c r="U740" s="208"/>
      <c r="V740" s="209"/>
      <c r="W740" s="210"/>
      <c r="X740" s="207"/>
      <c r="Y740" s="207"/>
      <c r="Z740" s="207"/>
      <c r="AA740" s="209"/>
      <c r="AB740" s="157"/>
    </row>
    <row r="741" spans="1:28" ht="21.75" customHeight="1" thickBot="1" x14ac:dyDescent="0.25">
      <c r="A741" s="266" t="s">
        <v>146</v>
      </c>
      <c r="B741" s="274"/>
      <c r="C741" s="275"/>
      <c r="D741" s="193"/>
      <c r="E741" s="193"/>
      <c r="F741" s="194"/>
      <c r="G741" s="195"/>
      <c r="H741" s="190"/>
      <c r="I741" s="193"/>
      <c r="J741" s="193"/>
      <c r="K741" s="193"/>
      <c r="L741" s="195"/>
      <c r="O741" s="189"/>
      <c r="P741" s="266" t="s">
        <v>146</v>
      </c>
      <c r="Q741" s="274"/>
      <c r="R741" s="275"/>
      <c r="S741" s="193"/>
      <c r="T741" s="193"/>
      <c r="U741" s="194"/>
      <c r="V741" s="195"/>
      <c r="W741" s="190"/>
      <c r="X741" s="193"/>
      <c r="Y741" s="193"/>
      <c r="Z741" s="193"/>
      <c r="AA741" s="195"/>
    </row>
    <row r="742" spans="1:28" ht="21.75" customHeight="1" thickBot="1" x14ac:dyDescent="0.25">
      <c r="A742" s="266" t="s">
        <v>147</v>
      </c>
      <c r="B742" s="274"/>
      <c r="C742" s="275"/>
      <c r="D742" s="193" t="s">
        <v>100</v>
      </c>
      <c r="E742" s="193"/>
      <c r="F742" s="194"/>
      <c r="G742" s="195" t="s">
        <v>100</v>
      </c>
      <c r="H742" s="190"/>
      <c r="I742" s="193"/>
      <c r="J742" s="193"/>
      <c r="K742" s="193"/>
      <c r="L742" s="195"/>
      <c r="O742" s="189"/>
      <c r="P742" s="266" t="s">
        <v>147</v>
      </c>
      <c r="Q742" s="274"/>
      <c r="R742" s="275"/>
      <c r="S742" s="193" t="s">
        <v>100</v>
      </c>
      <c r="T742" s="193"/>
      <c r="U742" s="194"/>
      <c r="V742" s="195" t="s">
        <v>100</v>
      </c>
      <c r="W742" s="190"/>
      <c r="X742" s="193"/>
      <c r="Y742" s="193"/>
      <c r="Z742" s="193"/>
      <c r="AA742" s="195"/>
    </row>
    <row r="743" spans="1:28" ht="9" customHeight="1" thickBot="1" x14ac:dyDescent="0.25">
      <c r="A743" s="164"/>
      <c r="B743" s="211"/>
      <c r="C743" s="211"/>
      <c r="D743" s="188"/>
      <c r="E743" s="188"/>
      <c r="F743" s="188"/>
      <c r="G743" s="188"/>
      <c r="H743" s="188"/>
      <c r="I743" s="188"/>
      <c r="J743" s="188"/>
      <c r="K743" s="188"/>
      <c r="L743" s="188"/>
      <c r="P743" s="164"/>
      <c r="Q743" s="174"/>
      <c r="R743" s="174"/>
      <c r="S743" s="212"/>
      <c r="T743" s="212"/>
      <c r="U743" s="212"/>
      <c r="V743" s="212"/>
      <c r="W743" s="212"/>
      <c r="X743" s="212"/>
      <c r="Y743" s="212"/>
      <c r="Z743" s="212"/>
      <c r="AA743" s="212"/>
    </row>
    <row r="744" spans="1:28" ht="18" customHeight="1" thickBot="1" x14ac:dyDescent="0.3">
      <c r="A744" s="82" t="s">
        <v>148</v>
      </c>
      <c r="B744" s="188"/>
      <c r="C744" s="188"/>
      <c r="D744" s="84"/>
      <c r="E744" s="84"/>
      <c r="F744" s="188"/>
      <c r="G744" s="84"/>
      <c r="H744" s="188"/>
      <c r="I744" s="188"/>
      <c r="J744" s="188"/>
      <c r="K744" s="188"/>
      <c r="L744" s="213"/>
      <c r="O744" s="189"/>
      <c r="P744" s="82" t="s">
        <v>148</v>
      </c>
      <c r="Q744" s="188"/>
      <c r="R744" s="188"/>
      <c r="S744" s="84"/>
      <c r="T744" s="84"/>
      <c r="U744" s="188"/>
      <c r="V744" s="84"/>
      <c r="W744" s="188"/>
      <c r="X744" s="188"/>
      <c r="Y744" s="188"/>
      <c r="Z744" s="188"/>
      <c r="AA744" s="213"/>
    </row>
    <row r="745" spans="1:28" ht="21.75" customHeight="1" x14ac:dyDescent="0.2">
      <c r="A745" s="196" t="str">
        <f>$S735</f>
        <v>P1</v>
      </c>
      <c r="B745" s="71"/>
      <c r="C745" s="71"/>
      <c r="D745" s="197"/>
      <c r="E745" s="197"/>
      <c r="F745" s="197"/>
      <c r="G745" s="199"/>
      <c r="H745" s="200"/>
      <c r="I745" s="197"/>
      <c r="J745" s="197"/>
      <c r="K745" s="197"/>
      <c r="L745" s="199"/>
      <c r="O745" s="189"/>
      <c r="P745" s="196" t="str">
        <f>$S735</f>
        <v>P1</v>
      </c>
      <c r="Q745" s="71"/>
      <c r="R745" s="71"/>
      <c r="S745" s="197"/>
      <c r="T745" s="197"/>
      <c r="U745" s="197"/>
      <c r="V745" s="199"/>
      <c r="W745" s="200"/>
      <c r="X745" s="197"/>
      <c r="Y745" s="197"/>
      <c r="Z745" s="197"/>
      <c r="AA745" s="199"/>
    </row>
    <row r="746" spans="1:28" ht="21.75" customHeight="1" x14ac:dyDescent="0.2">
      <c r="A746" s="201" t="str">
        <f>$D735</f>
        <v>P2</v>
      </c>
      <c r="B746" s="168"/>
      <c r="C746" s="168"/>
      <c r="D746" s="202"/>
      <c r="E746" s="202"/>
      <c r="F746" s="202"/>
      <c r="G746" s="204"/>
      <c r="H746" s="205"/>
      <c r="I746" s="202"/>
      <c r="J746" s="202"/>
      <c r="K746" s="202"/>
      <c r="L746" s="204"/>
      <c r="O746" s="189"/>
      <c r="P746" s="201" t="str">
        <f>$D735</f>
        <v>P2</v>
      </c>
      <c r="Q746" s="168"/>
      <c r="R746" s="168"/>
      <c r="S746" s="202"/>
      <c r="T746" s="202"/>
      <c r="U746" s="202"/>
      <c r="V746" s="204"/>
      <c r="W746" s="205"/>
      <c r="X746" s="202"/>
      <c r="Y746" s="202"/>
      <c r="Z746" s="202"/>
      <c r="AA746" s="204"/>
    </row>
    <row r="747" spans="1:28" ht="21.75" customHeight="1" x14ac:dyDescent="0.2">
      <c r="A747" s="201" t="str">
        <f>$S765</f>
        <v>P3</v>
      </c>
      <c r="B747" s="168"/>
      <c r="C747" s="168"/>
      <c r="D747" s="202"/>
      <c r="E747" s="202"/>
      <c r="F747" s="202"/>
      <c r="G747" s="204"/>
      <c r="H747" s="205"/>
      <c r="I747" s="202"/>
      <c r="J747" s="202"/>
      <c r="K747" s="202"/>
      <c r="L747" s="204"/>
      <c r="O747" s="189"/>
      <c r="P747" s="201" t="str">
        <f>$S765</f>
        <v>P3</v>
      </c>
      <c r="Q747" s="168"/>
      <c r="R747" s="168"/>
      <c r="S747" s="202"/>
      <c r="T747" s="202"/>
      <c r="U747" s="202"/>
      <c r="V747" s="204"/>
      <c r="W747" s="205"/>
      <c r="X747" s="202"/>
      <c r="Y747" s="202"/>
      <c r="Z747" s="202"/>
      <c r="AA747" s="204"/>
    </row>
    <row r="748" spans="1:28" ht="21.75" customHeight="1" thickBot="1" x14ac:dyDescent="0.25">
      <c r="A748" s="214" t="str">
        <f>$D765</f>
        <v>P4</v>
      </c>
      <c r="B748" s="73"/>
      <c r="C748" s="73"/>
      <c r="D748" s="207"/>
      <c r="E748" s="207"/>
      <c r="F748" s="207"/>
      <c r="G748" s="209"/>
      <c r="H748" s="210"/>
      <c r="I748" s="207"/>
      <c r="J748" s="207"/>
      <c r="K748" s="207"/>
      <c r="L748" s="209"/>
      <c r="O748" s="189"/>
      <c r="P748" s="214" t="str">
        <f>$D765</f>
        <v>P4</v>
      </c>
      <c r="Q748" s="73"/>
      <c r="R748" s="73"/>
      <c r="S748" s="207"/>
      <c r="T748" s="207"/>
      <c r="U748" s="207"/>
      <c r="V748" s="209"/>
      <c r="W748" s="210"/>
      <c r="X748" s="207"/>
      <c r="Y748" s="207"/>
      <c r="Z748" s="207"/>
      <c r="AA748" s="209"/>
    </row>
    <row r="749" spans="1:28" ht="21.75" customHeight="1" thickBot="1" x14ac:dyDescent="0.3">
      <c r="A749" s="105" t="s">
        <v>114</v>
      </c>
      <c r="B749" s="193"/>
      <c r="C749" s="193"/>
      <c r="D749" s="193"/>
      <c r="E749" s="193"/>
      <c r="F749" s="193"/>
      <c r="G749" s="195"/>
      <c r="H749" s="190"/>
      <c r="I749" s="193"/>
      <c r="J749" s="193"/>
      <c r="K749" s="193"/>
      <c r="L749" s="195"/>
      <c r="M749" s="183"/>
      <c r="N749" s="183"/>
      <c r="O749" s="184"/>
      <c r="P749" s="105" t="s">
        <v>114</v>
      </c>
      <c r="Q749" s="193"/>
      <c r="R749" s="193"/>
      <c r="S749" s="193"/>
      <c r="T749" s="193"/>
      <c r="U749" s="193"/>
      <c r="V749" s="195"/>
      <c r="W749" s="190"/>
      <c r="X749" s="193"/>
      <c r="Y749" s="193"/>
      <c r="Z749" s="193"/>
      <c r="AA749" s="195"/>
    </row>
    <row r="750" spans="1:28" ht="3" customHeight="1" x14ac:dyDescent="0.25">
      <c r="A750" s="215"/>
      <c r="M750" s="183"/>
      <c r="N750" s="183"/>
      <c r="O750" s="184"/>
      <c r="P750" s="215"/>
    </row>
    <row r="751" spans="1:28" ht="21" customHeight="1" x14ac:dyDescent="0.2">
      <c r="A751" s="181" t="str">
        <f>"Die "&amp;$B$14&amp;" wird freundlich unterstützt von:"</f>
        <v>Die   3-Serien Liga wird freundlich unterstützt von:</v>
      </c>
      <c r="O751" s="189"/>
      <c r="P751" s="181" t="str">
        <f>"Die "&amp;$B$14&amp;" wird freundlich unterstützt von:"</f>
        <v>Die   3-Serien Liga wird freundlich unterstützt von:</v>
      </c>
    </row>
    <row r="752" spans="1:28" ht="18" customHeight="1" x14ac:dyDescent="0.25">
      <c r="A752" s="185"/>
      <c r="B752" s="186"/>
      <c r="C752" s="186"/>
      <c r="D752" s="186"/>
      <c r="E752" s="186"/>
      <c r="F752" s="186"/>
      <c r="G752" s="186"/>
      <c r="H752" s="186"/>
      <c r="I752" s="186"/>
      <c r="J752" s="186"/>
      <c r="K752" s="186"/>
      <c r="L752" s="186"/>
      <c r="O752" s="184"/>
      <c r="P752" s="185"/>
      <c r="Q752" s="186"/>
      <c r="R752" s="186"/>
      <c r="S752" s="186"/>
      <c r="T752" s="186"/>
      <c r="U752" s="186"/>
      <c r="V752" s="186"/>
      <c r="W752" s="186"/>
      <c r="X752" s="186"/>
      <c r="Y752" s="186"/>
      <c r="Z752" s="186"/>
      <c r="AA752" s="186"/>
    </row>
    <row r="753" spans="1:28" ht="18" customHeight="1" x14ac:dyDescent="0.3">
      <c r="A753" s="187">
        <f>$A$3</f>
        <v>0</v>
      </c>
      <c r="B753" s="186"/>
      <c r="C753" s="186"/>
      <c r="D753" s="186"/>
      <c r="E753" s="186"/>
      <c r="F753" s="186"/>
      <c r="G753" s="186"/>
      <c r="H753" s="186"/>
      <c r="I753" s="186"/>
      <c r="J753" s="186"/>
      <c r="K753" s="186"/>
      <c r="L753" s="186"/>
      <c r="O753" s="184"/>
      <c r="P753" s="187">
        <f>$A$3</f>
        <v>0</v>
      </c>
      <c r="Q753" s="186"/>
      <c r="R753" s="186"/>
      <c r="S753" s="186"/>
      <c r="T753" s="186"/>
      <c r="U753" s="186"/>
      <c r="V753" s="186"/>
      <c r="W753" s="186"/>
      <c r="X753" s="186"/>
      <c r="Y753" s="186"/>
      <c r="Z753" s="186"/>
      <c r="AA753" s="186"/>
    </row>
    <row r="754" spans="1:28" ht="18" customHeight="1" x14ac:dyDescent="0.25">
      <c r="A754" s="185"/>
      <c r="B754" s="186"/>
      <c r="C754" s="186"/>
      <c r="D754" s="186"/>
      <c r="E754" s="186"/>
      <c r="F754" s="186"/>
      <c r="G754" s="186"/>
      <c r="H754" s="186"/>
      <c r="I754" s="186"/>
      <c r="J754" s="186"/>
      <c r="K754" s="186"/>
      <c r="L754" s="186"/>
      <c r="O754" s="184"/>
      <c r="P754" s="185"/>
      <c r="Q754" s="186"/>
      <c r="R754" s="186"/>
      <c r="S754" s="186"/>
      <c r="T754" s="186"/>
      <c r="U754" s="186"/>
      <c r="V754" s="186"/>
      <c r="W754" s="186"/>
      <c r="X754" s="186"/>
      <c r="Y754" s="186"/>
      <c r="Z754" s="186"/>
      <c r="AA754" s="186"/>
    </row>
    <row r="755" spans="1:28" ht="18" customHeight="1" x14ac:dyDescent="0.25">
      <c r="A755" s="185"/>
      <c r="B755" s="186"/>
      <c r="C755" s="186"/>
      <c r="D755" s="186"/>
      <c r="E755" s="186"/>
      <c r="F755" s="186"/>
      <c r="G755" s="186"/>
      <c r="H755" s="186"/>
      <c r="I755" s="186"/>
      <c r="J755" s="186"/>
      <c r="K755" s="186"/>
      <c r="L755" s="186"/>
      <c r="O755" s="184"/>
      <c r="P755" s="185"/>
      <c r="Q755" s="186"/>
      <c r="R755" s="186"/>
      <c r="S755" s="186"/>
      <c r="T755" s="186"/>
      <c r="U755" s="186"/>
      <c r="V755" s="186"/>
      <c r="W755" s="186"/>
      <c r="X755" s="186"/>
      <c r="Y755" s="186"/>
      <c r="Z755" s="186"/>
      <c r="AA755" s="186"/>
    </row>
    <row r="756" spans="1:28" ht="18" customHeight="1" x14ac:dyDescent="0.25">
      <c r="A756" s="185"/>
      <c r="B756" s="186"/>
      <c r="C756" s="186"/>
      <c r="D756" s="186"/>
      <c r="E756" s="186"/>
      <c r="F756" s="186"/>
      <c r="G756" s="186"/>
      <c r="H756" s="186"/>
      <c r="I756" s="186"/>
      <c r="J756" s="186"/>
      <c r="K756" s="186"/>
      <c r="L756" s="186"/>
      <c r="O756" s="184"/>
      <c r="P756" s="185"/>
      <c r="Q756" s="186"/>
      <c r="R756" s="186"/>
      <c r="S756" s="186"/>
      <c r="T756" s="186"/>
      <c r="U756" s="186"/>
      <c r="V756" s="186"/>
      <c r="W756" s="186"/>
      <c r="X756" s="186"/>
      <c r="Y756" s="186"/>
      <c r="Z756" s="186"/>
      <c r="AA756" s="186"/>
    </row>
    <row r="757" spans="1:28" ht="18" customHeight="1" x14ac:dyDescent="0.25">
      <c r="A757" s="185"/>
      <c r="B757" s="186"/>
      <c r="C757" s="186"/>
      <c r="D757" s="186"/>
      <c r="E757" s="186"/>
      <c r="F757" s="186"/>
      <c r="G757" s="186"/>
      <c r="H757" s="186"/>
      <c r="I757" s="186"/>
      <c r="J757" s="186"/>
      <c r="K757" s="186"/>
      <c r="L757" s="186"/>
      <c r="O757" s="184"/>
      <c r="P757" s="185"/>
      <c r="Q757" s="186"/>
      <c r="R757" s="186"/>
      <c r="S757" s="186"/>
      <c r="T757" s="186"/>
      <c r="U757" s="186"/>
      <c r="V757" s="186"/>
      <c r="W757" s="186"/>
      <c r="X757" s="186"/>
      <c r="Y757" s="186"/>
      <c r="Z757" s="186"/>
      <c r="AA757" s="186"/>
    </row>
    <row r="758" spans="1:28" ht="18" customHeight="1" x14ac:dyDescent="0.25">
      <c r="A758" s="185"/>
      <c r="B758" s="186"/>
      <c r="C758" s="186"/>
      <c r="D758" s="186"/>
      <c r="E758" s="186"/>
      <c r="F758" s="186"/>
      <c r="G758" s="186"/>
      <c r="H758" s="186"/>
      <c r="I758" s="186"/>
      <c r="J758" s="186"/>
      <c r="K758" s="186"/>
      <c r="L758" s="186"/>
      <c r="O758" s="184"/>
      <c r="P758" s="185"/>
      <c r="Q758" s="186"/>
      <c r="R758" s="186"/>
      <c r="S758" s="186"/>
      <c r="T758" s="186"/>
      <c r="U758" s="186"/>
      <c r="V758" s="186"/>
      <c r="W758" s="186"/>
      <c r="X758" s="186"/>
      <c r="Y758" s="186"/>
      <c r="Z758" s="186"/>
      <c r="AA758" s="186"/>
    </row>
    <row r="759" spans="1:28" ht="18" customHeight="1" x14ac:dyDescent="0.25">
      <c r="A759" s="185"/>
      <c r="B759" s="186"/>
      <c r="C759" s="186"/>
      <c r="D759" s="186"/>
      <c r="E759" s="186"/>
      <c r="F759" s="186"/>
      <c r="G759" s="186"/>
      <c r="H759" s="186"/>
      <c r="I759" s="186"/>
      <c r="J759" s="186"/>
      <c r="K759" s="186"/>
      <c r="L759" s="186"/>
      <c r="O759" s="184"/>
      <c r="P759" s="185"/>
      <c r="Q759" s="186"/>
      <c r="R759" s="186"/>
      <c r="S759" s="186"/>
      <c r="T759" s="186"/>
      <c r="U759" s="186"/>
      <c r="V759" s="186"/>
      <c r="W759" s="186"/>
      <c r="X759" s="186"/>
      <c r="Y759" s="186"/>
      <c r="Z759" s="186"/>
      <c r="AA759" s="186"/>
    </row>
    <row r="760" spans="1:28" ht="18" customHeight="1" x14ac:dyDescent="0.25">
      <c r="A760" s="185"/>
      <c r="B760" s="186"/>
      <c r="C760" s="186"/>
      <c r="D760" s="186"/>
      <c r="E760" s="186"/>
      <c r="F760" s="186"/>
      <c r="G760" s="186"/>
      <c r="H760" s="186"/>
      <c r="I760" s="186"/>
      <c r="J760" s="186"/>
      <c r="K760" s="186"/>
      <c r="L760" s="186"/>
      <c r="O760" s="184"/>
      <c r="P760" s="185"/>
      <c r="Q760" s="186"/>
      <c r="R760" s="186"/>
      <c r="S760" s="186"/>
      <c r="T760" s="186"/>
      <c r="U760" s="186"/>
      <c r="V760" s="186"/>
      <c r="W760" s="186"/>
      <c r="X760" s="186"/>
      <c r="Y760" s="186"/>
      <c r="Z760" s="186"/>
      <c r="AA760" s="186"/>
    </row>
    <row r="761" spans="1:28" ht="18" customHeight="1" x14ac:dyDescent="0.25">
      <c r="A761" s="185"/>
      <c r="B761" s="186"/>
      <c r="C761" s="186"/>
      <c r="D761" s="186"/>
      <c r="E761" s="186"/>
      <c r="F761" s="186"/>
      <c r="G761" s="186"/>
      <c r="H761" s="186"/>
      <c r="I761" s="186"/>
      <c r="J761" s="186"/>
      <c r="K761" s="186"/>
      <c r="L761" s="186"/>
      <c r="O761" s="184"/>
      <c r="P761" s="185"/>
      <c r="Q761" s="186"/>
      <c r="R761" s="186"/>
      <c r="S761" s="186"/>
      <c r="T761" s="186"/>
      <c r="U761" s="186"/>
      <c r="V761" s="186"/>
      <c r="W761" s="186"/>
      <c r="X761" s="186"/>
      <c r="Y761" s="186"/>
      <c r="Z761" s="186"/>
      <c r="AA761" s="186"/>
    </row>
    <row r="762" spans="1:28" ht="18" customHeight="1" x14ac:dyDescent="0.25">
      <c r="A762" s="185"/>
      <c r="B762" s="186"/>
      <c r="C762" s="186"/>
      <c r="D762" s="186"/>
      <c r="E762" s="186"/>
      <c r="F762" s="186"/>
      <c r="G762" s="186"/>
      <c r="H762" s="186"/>
      <c r="I762" s="186"/>
      <c r="J762" s="186"/>
      <c r="K762" s="186"/>
      <c r="L762" s="186"/>
      <c r="O762" s="189"/>
      <c r="P762" s="185"/>
      <c r="Q762" s="186"/>
      <c r="R762" s="186"/>
      <c r="S762" s="186"/>
      <c r="T762" s="186"/>
      <c r="U762" s="186"/>
      <c r="V762" s="186"/>
      <c r="W762" s="186"/>
      <c r="X762" s="186"/>
      <c r="Y762" s="186"/>
      <c r="Z762" s="186"/>
      <c r="AA762" s="186"/>
    </row>
    <row r="763" spans="1:28" ht="18" customHeight="1" x14ac:dyDescent="0.25">
      <c r="A763" s="185"/>
      <c r="B763" s="186"/>
      <c r="C763" s="186"/>
      <c r="D763" s="186"/>
      <c r="E763" s="186"/>
      <c r="F763" s="186"/>
      <c r="G763" s="186"/>
      <c r="H763" s="186"/>
      <c r="I763" s="186"/>
      <c r="J763" s="186"/>
      <c r="K763" s="186"/>
      <c r="L763" s="186"/>
      <c r="O763" s="189"/>
      <c r="P763" s="185"/>
      <c r="Q763" s="186"/>
      <c r="R763" s="186"/>
      <c r="S763" s="186"/>
      <c r="T763" s="186"/>
      <c r="U763" s="186"/>
      <c r="V763" s="186"/>
      <c r="W763" s="186"/>
      <c r="X763" s="186"/>
      <c r="Y763" s="186"/>
      <c r="Z763" s="186"/>
      <c r="AA763" s="186"/>
    </row>
    <row r="764" spans="1:28" ht="24" customHeight="1" thickBot="1" x14ac:dyDescent="0.25">
      <c r="A764" s="81"/>
      <c r="B764" s="267" t="str">
        <f>$B$14</f>
        <v xml:space="preserve">  3-Serien Liga</v>
      </c>
      <c r="C764" s="267"/>
      <c r="D764" s="267"/>
      <c r="E764" s="267"/>
      <c r="F764" s="267"/>
      <c r="G764" s="267"/>
      <c r="H764" s="267"/>
      <c r="I764" s="267"/>
      <c r="J764" s="268">
        <f>$J$14</f>
        <v>2023</v>
      </c>
      <c r="K764" s="268"/>
      <c r="L764" s="268"/>
      <c r="M764" s="180" t="str">
        <f>M734</f>
        <v>P</v>
      </c>
      <c r="N764" s="180"/>
      <c r="O764" s="69">
        <f>O734+2</f>
        <v>4</v>
      </c>
      <c r="P764" s="81"/>
      <c r="Q764" s="267" t="str">
        <f>$B$14</f>
        <v xml:space="preserve">  3-Serien Liga</v>
      </c>
      <c r="R764" s="267"/>
      <c r="S764" s="267"/>
      <c r="T764" s="267"/>
      <c r="U764" s="267"/>
      <c r="V764" s="267"/>
      <c r="W764" s="267"/>
      <c r="X764" s="267"/>
      <c r="Y764" s="268">
        <f>$J$14</f>
        <v>2023</v>
      </c>
      <c r="Z764" s="268"/>
      <c r="AA764" s="268"/>
    </row>
    <row r="765" spans="1:28" ht="18" customHeight="1" thickBot="1" x14ac:dyDescent="0.3">
      <c r="A765" s="82" t="s">
        <v>90</v>
      </c>
      <c r="B765" s="188"/>
      <c r="C765" s="188"/>
      <c r="D765" s="84" t="str">
        <f>M764&amp;O764</f>
        <v>P4</v>
      </c>
      <c r="E765" s="84" t="s">
        <v>91</v>
      </c>
      <c r="F765" s="188"/>
      <c r="G765" s="254"/>
      <c r="H765" s="274"/>
      <c r="I765" s="274"/>
      <c r="J765" s="274"/>
      <c r="K765" s="274"/>
      <c r="L765" s="276"/>
      <c r="M765" s="166"/>
      <c r="N765" s="166"/>
      <c r="O765" s="189"/>
      <c r="P765" s="82" t="s">
        <v>90</v>
      </c>
      <c r="Q765" s="188"/>
      <c r="R765" s="188"/>
      <c r="S765" s="84" t="str">
        <f>M764&amp;O764-1</f>
        <v>P3</v>
      </c>
      <c r="T765" s="84" t="s">
        <v>91</v>
      </c>
      <c r="U765" s="188"/>
      <c r="V765" s="254"/>
      <c r="W765" s="254"/>
      <c r="X765" s="254"/>
      <c r="Y765" s="254"/>
      <c r="Z765" s="254"/>
      <c r="AA765" s="257"/>
    </row>
    <row r="766" spans="1:28" ht="18" customHeight="1" thickBot="1" x14ac:dyDescent="0.25">
      <c r="A766" s="190" t="s">
        <v>92</v>
      </c>
      <c r="B766" s="191" t="s">
        <v>93</v>
      </c>
      <c r="C766" s="191" t="s">
        <v>23</v>
      </c>
      <c r="D766" s="191" t="s">
        <v>94</v>
      </c>
      <c r="E766" s="191" t="s">
        <v>95</v>
      </c>
      <c r="F766" s="191" t="s">
        <v>96</v>
      </c>
      <c r="G766" s="192" t="s">
        <v>97</v>
      </c>
      <c r="H766" s="263" t="s">
        <v>98</v>
      </c>
      <c r="I766" s="264"/>
      <c r="J766" s="264"/>
      <c r="K766" s="264"/>
      <c r="L766" s="265"/>
      <c r="M766" s="166"/>
      <c r="N766" s="166"/>
      <c r="O766" s="189"/>
      <c r="P766" s="190" t="s">
        <v>92</v>
      </c>
      <c r="Q766" s="191" t="s">
        <v>93</v>
      </c>
      <c r="R766" s="191" t="s">
        <v>23</v>
      </c>
      <c r="S766" s="191" t="s">
        <v>94</v>
      </c>
      <c r="T766" s="191" t="s">
        <v>95</v>
      </c>
      <c r="U766" s="191" t="s">
        <v>96</v>
      </c>
      <c r="V766" s="192" t="s">
        <v>97</v>
      </c>
      <c r="W766" s="263" t="s">
        <v>98</v>
      </c>
      <c r="X766" s="264"/>
      <c r="Y766" s="264"/>
      <c r="Z766" s="264"/>
      <c r="AA766" s="265"/>
    </row>
    <row r="767" spans="1:28" ht="21.75" customHeight="1" thickBot="1" x14ac:dyDescent="0.25">
      <c r="A767" s="266" t="s">
        <v>144</v>
      </c>
      <c r="B767" s="274"/>
      <c r="C767" s="275"/>
      <c r="D767" s="193" t="s">
        <v>100</v>
      </c>
      <c r="E767" s="193"/>
      <c r="F767" s="194"/>
      <c r="G767" s="195" t="s">
        <v>100</v>
      </c>
      <c r="H767" s="190"/>
      <c r="I767" s="193"/>
      <c r="J767" s="193"/>
      <c r="K767" s="193"/>
      <c r="L767" s="195"/>
      <c r="M767" s="162" t="s">
        <v>138</v>
      </c>
      <c r="N767" s="176"/>
      <c r="O767" s="94"/>
      <c r="P767" s="266" t="s">
        <v>144</v>
      </c>
      <c r="Q767" s="274"/>
      <c r="R767" s="275"/>
      <c r="S767" s="193" t="s">
        <v>100</v>
      </c>
      <c r="T767" s="193"/>
      <c r="U767" s="194"/>
      <c r="V767" s="195" t="s">
        <v>100</v>
      </c>
      <c r="W767" s="190"/>
      <c r="X767" s="193"/>
      <c r="Y767" s="193"/>
      <c r="Z767" s="193"/>
      <c r="AA767" s="195"/>
      <c r="AB767" s="162" t="s">
        <v>138</v>
      </c>
    </row>
    <row r="768" spans="1:28" ht="21.75" customHeight="1" x14ac:dyDescent="0.2">
      <c r="A768" s="196" t="s">
        <v>112</v>
      </c>
      <c r="B768" s="71">
        <f>VLOOKUP($D765,'Tischplan_16er_1.-5.'!$4:$100,34)</f>
        <v>16</v>
      </c>
      <c r="C768" s="71">
        <f>VLOOKUP($D765,'Tischplan_16er_1.-5.'!$4:$100,35)</f>
        <v>1</v>
      </c>
      <c r="D768" s="197"/>
      <c r="E768" s="197"/>
      <c r="F768" s="198"/>
      <c r="G768" s="199"/>
      <c r="H768" s="200"/>
      <c r="I768" s="197"/>
      <c r="J768" s="197"/>
      <c r="K768" s="197"/>
      <c r="L768" s="199"/>
      <c r="M768" s="157"/>
      <c r="N768" s="176"/>
      <c r="O768" s="94"/>
      <c r="P768" s="196" t="s">
        <v>112</v>
      </c>
      <c r="Q768" s="71">
        <f>VLOOKUP($S765,'Tischplan_16er_1.-5.'!$4:$100,34)</f>
        <v>15</v>
      </c>
      <c r="R768" s="71">
        <f>VLOOKUP($S765,'Tischplan_16er_1.-5.'!$4:$100,35)</f>
        <v>1</v>
      </c>
      <c r="S768" s="197"/>
      <c r="T768" s="197"/>
      <c r="U768" s="198"/>
      <c r="V768" s="199"/>
      <c r="W768" s="200"/>
      <c r="X768" s="197"/>
      <c r="Y768" s="197"/>
      <c r="Z768" s="197"/>
      <c r="AA768" s="199"/>
      <c r="AB768" s="157"/>
    </row>
    <row r="769" spans="1:28" ht="21.75" customHeight="1" x14ac:dyDescent="0.2">
      <c r="A769" s="201" t="s">
        <v>113</v>
      </c>
      <c r="B769" s="168">
        <f>VLOOKUP($D765,'Tischplan_16er_1.-5.'!$4:$100,36)</f>
        <v>16</v>
      </c>
      <c r="C769" s="168">
        <f>VLOOKUP($D765,'Tischplan_16er_1.-5.'!$4:$100,37)</f>
        <v>2</v>
      </c>
      <c r="D769" s="202"/>
      <c r="E769" s="202"/>
      <c r="F769" s="203"/>
      <c r="G769" s="204"/>
      <c r="H769" s="205"/>
      <c r="I769" s="202"/>
      <c r="J769" s="202"/>
      <c r="K769" s="202"/>
      <c r="L769" s="204"/>
      <c r="M769" s="157"/>
      <c r="N769" s="176"/>
      <c r="O769" s="94"/>
      <c r="P769" s="201" t="s">
        <v>113</v>
      </c>
      <c r="Q769" s="168">
        <f>VLOOKUP($S765,'Tischplan_16er_1.-5.'!$4:$100,36)</f>
        <v>15</v>
      </c>
      <c r="R769" s="168">
        <f>VLOOKUP($S765,'Tischplan_16er_1.-5.'!$4:$100,37)</f>
        <v>2</v>
      </c>
      <c r="S769" s="202"/>
      <c r="T769" s="202"/>
      <c r="U769" s="203"/>
      <c r="V769" s="204"/>
      <c r="W769" s="205"/>
      <c r="X769" s="202"/>
      <c r="Y769" s="202"/>
      <c r="Z769" s="202"/>
      <c r="AA769" s="204"/>
      <c r="AB769" s="157"/>
    </row>
    <row r="770" spans="1:28" ht="21.75" customHeight="1" thickBot="1" x14ac:dyDescent="0.25">
      <c r="A770" s="206" t="s">
        <v>145</v>
      </c>
      <c r="B770" s="73">
        <f>VLOOKUP($D765,'Tischplan_16er_1.-5.'!$4:$100,38)</f>
        <v>16</v>
      </c>
      <c r="C770" s="73">
        <f>VLOOKUP($D765,'Tischplan_16er_1.-5.'!$4:$100,39)</f>
        <v>3</v>
      </c>
      <c r="D770" s="207"/>
      <c r="E770" s="207"/>
      <c r="F770" s="208"/>
      <c r="G770" s="209"/>
      <c r="H770" s="210"/>
      <c r="I770" s="207"/>
      <c r="J770" s="207"/>
      <c r="K770" s="207"/>
      <c r="L770" s="209"/>
      <c r="M770" s="157"/>
      <c r="N770" s="176"/>
      <c r="O770" s="94"/>
      <c r="P770" s="206" t="s">
        <v>145</v>
      </c>
      <c r="Q770" s="73">
        <f>VLOOKUP($S765,'Tischplan_16er_1.-5.'!$4:$100,38)</f>
        <v>15</v>
      </c>
      <c r="R770" s="73">
        <f>VLOOKUP($S765,'Tischplan_16er_1.-5.'!$4:$100,39)</f>
        <v>3</v>
      </c>
      <c r="S770" s="207"/>
      <c r="T770" s="207"/>
      <c r="U770" s="208"/>
      <c r="V770" s="209"/>
      <c r="W770" s="210"/>
      <c r="X770" s="207"/>
      <c r="Y770" s="207"/>
      <c r="Z770" s="207"/>
      <c r="AA770" s="209"/>
      <c r="AB770" s="157"/>
    </row>
    <row r="771" spans="1:28" ht="21.75" customHeight="1" thickBot="1" x14ac:dyDescent="0.25">
      <c r="A771" s="266" t="s">
        <v>146</v>
      </c>
      <c r="B771" s="274"/>
      <c r="C771" s="275"/>
      <c r="D771" s="193"/>
      <c r="E771" s="193"/>
      <c r="F771" s="194"/>
      <c r="G771" s="195"/>
      <c r="H771" s="190"/>
      <c r="I771" s="193"/>
      <c r="J771" s="193"/>
      <c r="K771" s="193"/>
      <c r="L771" s="195"/>
      <c r="O771" s="189"/>
      <c r="P771" s="266" t="s">
        <v>146</v>
      </c>
      <c r="Q771" s="274"/>
      <c r="R771" s="275"/>
      <c r="S771" s="193"/>
      <c r="T771" s="193"/>
      <c r="U771" s="194"/>
      <c r="V771" s="195"/>
      <c r="W771" s="190"/>
      <c r="X771" s="193"/>
      <c r="Y771" s="193"/>
      <c r="Z771" s="193"/>
      <c r="AA771" s="195"/>
    </row>
    <row r="772" spans="1:28" ht="21.75" customHeight="1" thickBot="1" x14ac:dyDescent="0.25">
      <c r="A772" s="266" t="s">
        <v>147</v>
      </c>
      <c r="B772" s="274"/>
      <c r="C772" s="275"/>
      <c r="D772" s="193" t="s">
        <v>100</v>
      </c>
      <c r="E772" s="193"/>
      <c r="F772" s="194"/>
      <c r="G772" s="195" t="s">
        <v>100</v>
      </c>
      <c r="H772" s="190"/>
      <c r="I772" s="193"/>
      <c r="J772" s="193"/>
      <c r="K772" s="193"/>
      <c r="L772" s="195"/>
      <c r="O772" s="189"/>
      <c r="P772" s="266" t="s">
        <v>147</v>
      </c>
      <c r="Q772" s="274"/>
      <c r="R772" s="275"/>
      <c r="S772" s="193" t="s">
        <v>100</v>
      </c>
      <c r="T772" s="193"/>
      <c r="U772" s="194"/>
      <c r="V772" s="195" t="s">
        <v>100</v>
      </c>
      <c r="W772" s="190"/>
      <c r="X772" s="193"/>
      <c r="Y772" s="193"/>
      <c r="Z772" s="193"/>
      <c r="AA772" s="195"/>
    </row>
    <row r="773" spans="1:28" ht="9" customHeight="1" thickBot="1" x14ac:dyDescent="0.25">
      <c r="A773" s="164"/>
      <c r="B773" s="211"/>
      <c r="C773" s="211"/>
      <c r="D773" s="188"/>
      <c r="E773" s="188"/>
      <c r="F773" s="188"/>
      <c r="G773" s="188"/>
      <c r="H773" s="188"/>
      <c r="I773" s="188"/>
      <c r="J773" s="188"/>
      <c r="K773" s="188"/>
      <c r="L773" s="188"/>
      <c r="P773" s="164"/>
      <c r="Q773" s="174"/>
      <c r="R773" s="174"/>
      <c r="S773" s="212"/>
      <c r="T773" s="212"/>
      <c r="U773" s="212"/>
      <c r="V773" s="212"/>
      <c r="W773" s="212"/>
      <c r="X773" s="212"/>
      <c r="Y773" s="212"/>
      <c r="Z773" s="212"/>
      <c r="AA773" s="212"/>
    </row>
    <row r="774" spans="1:28" ht="18" customHeight="1" thickBot="1" x14ac:dyDescent="0.3">
      <c r="A774" s="82" t="s">
        <v>148</v>
      </c>
      <c r="B774" s="188"/>
      <c r="C774" s="188"/>
      <c r="D774" s="84"/>
      <c r="E774" s="84"/>
      <c r="F774" s="188"/>
      <c r="G774" s="84"/>
      <c r="H774" s="188"/>
      <c r="I774" s="188"/>
      <c r="J774" s="188"/>
      <c r="K774" s="188"/>
      <c r="L774" s="213"/>
      <c r="O774" s="189"/>
      <c r="P774" s="82" t="s">
        <v>148</v>
      </c>
      <c r="Q774" s="188"/>
      <c r="R774" s="188"/>
      <c r="S774" s="84"/>
      <c r="T774" s="84"/>
      <c r="U774" s="188"/>
      <c r="V774" s="84"/>
      <c r="W774" s="188"/>
      <c r="X774" s="188"/>
      <c r="Y774" s="188"/>
      <c r="Z774" s="188"/>
      <c r="AA774" s="213"/>
    </row>
    <row r="775" spans="1:28" ht="21.75" customHeight="1" x14ac:dyDescent="0.2">
      <c r="A775" s="196" t="str">
        <f>$S735</f>
        <v>P1</v>
      </c>
      <c r="B775" s="71"/>
      <c r="C775" s="71"/>
      <c r="D775" s="197"/>
      <c r="E775" s="197"/>
      <c r="F775" s="197"/>
      <c r="G775" s="199"/>
      <c r="H775" s="200"/>
      <c r="I775" s="197"/>
      <c r="J775" s="197"/>
      <c r="K775" s="197"/>
      <c r="L775" s="199"/>
      <c r="O775" s="189"/>
      <c r="P775" s="196" t="str">
        <f>$S735</f>
        <v>P1</v>
      </c>
      <c r="Q775" s="71"/>
      <c r="R775" s="71"/>
      <c r="S775" s="197"/>
      <c r="T775" s="197"/>
      <c r="U775" s="197"/>
      <c r="V775" s="199"/>
      <c r="W775" s="200"/>
      <c r="X775" s="197"/>
      <c r="Y775" s="197"/>
      <c r="Z775" s="197"/>
      <c r="AA775" s="199"/>
    </row>
    <row r="776" spans="1:28" ht="21.75" customHeight="1" x14ac:dyDescent="0.2">
      <c r="A776" s="201" t="str">
        <f>$D735</f>
        <v>P2</v>
      </c>
      <c r="B776" s="168"/>
      <c r="C776" s="168"/>
      <c r="D776" s="202"/>
      <c r="E776" s="202"/>
      <c r="F776" s="202"/>
      <c r="G776" s="204"/>
      <c r="H776" s="205"/>
      <c r="I776" s="202"/>
      <c r="J776" s="202"/>
      <c r="K776" s="202"/>
      <c r="L776" s="204"/>
      <c r="O776" s="189"/>
      <c r="P776" s="201" t="str">
        <f>$D735</f>
        <v>P2</v>
      </c>
      <c r="Q776" s="168"/>
      <c r="R776" s="168"/>
      <c r="S776" s="202"/>
      <c r="T776" s="202"/>
      <c r="U776" s="202"/>
      <c r="V776" s="204"/>
      <c r="W776" s="205"/>
      <c r="X776" s="202"/>
      <c r="Y776" s="202"/>
      <c r="Z776" s="202"/>
      <c r="AA776" s="204"/>
    </row>
    <row r="777" spans="1:28" ht="21.75" customHeight="1" x14ac:dyDescent="0.2">
      <c r="A777" s="201" t="str">
        <f>$S765</f>
        <v>P3</v>
      </c>
      <c r="B777" s="168"/>
      <c r="C777" s="168"/>
      <c r="D777" s="202"/>
      <c r="E777" s="202"/>
      <c r="F777" s="202"/>
      <c r="G777" s="204"/>
      <c r="H777" s="205"/>
      <c r="I777" s="202"/>
      <c r="J777" s="202"/>
      <c r="K777" s="202"/>
      <c r="L777" s="204"/>
      <c r="O777" s="189"/>
      <c r="P777" s="201" t="str">
        <f>$S765</f>
        <v>P3</v>
      </c>
      <c r="Q777" s="168"/>
      <c r="R777" s="168"/>
      <c r="S777" s="202"/>
      <c r="T777" s="202"/>
      <c r="U777" s="202"/>
      <c r="V777" s="204"/>
      <c r="W777" s="205"/>
      <c r="X777" s="202"/>
      <c r="Y777" s="202"/>
      <c r="Z777" s="202"/>
      <c r="AA777" s="204"/>
    </row>
    <row r="778" spans="1:28" ht="21.75" customHeight="1" thickBot="1" x14ac:dyDescent="0.25">
      <c r="A778" s="214" t="str">
        <f>$D765</f>
        <v>P4</v>
      </c>
      <c r="B778" s="73"/>
      <c r="C778" s="73"/>
      <c r="D778" s="207"/>
      <c r="E778" s="207"/>
      <c r="F778" s="207"/>
      <c r="G778" s="209"/>
      <c r="H778" s="210"/>
      <c r="I778" s="207"/>
      <c r="J778" s="207"/>
      <c r="K778" s="207"/>
      <c r="L778" s="209"/>
      <c r="O778" s="189"/>
      <c r="P778" s="214" t="str">
        <f>$D765</f>
        <v>P4</v>
      </c>
      <c r="Q778" s="73"/>
      <c r="R778" s="73"/>
      <c r="S778" s="207"/>
      <c r="T778" s="207"/>
      <c r="U778" s="207"/>
      <c r="V778" s="209"/>
      <c r="W778" s="210"/>
      <c r="X778" s="207"/>
      <c r="Y778" s="207"/>
      <c r="Z778" s="207"/>
      <c r="AA778" s="209"/>
    </row>
    <row r="779" spans="1:28" ht="21.75" customHeight="1" thickBot="1" x14ac:dyDescent="0.3">
      <c r="A779" s="105" t="s">
        <v>114</v>
      </c>
      <c r="B779" s="193"/>
      <c r="C779" s="193"/>
      <c r="D779" s="193"/>
      <c r="E779" s="193"/>
      <c r="F779" s="193"/>
      <c r="G779" s="195"/>
      <c r="H779" s="190"/>
      <c r="I779" s="193"/>
      <c r="J779" s="193"/>
      <c r="K779" s="193"/>
      <c r="L779" s="195"/>
      <c r="M779" s="183"/>
      <c r="N779" s="183"/>
      <c r="O779" s="184"/>
      <c r="P779" s="105" t="s">
        <v>114</v>
      </c>
      <c r="Q779" s="193"/>
      <c r="R779" s="193"/>
      <c r="S779" s="193"/>
      <c r="T779" s="193"/>
      <c r="U779" s="193"/>
      <c r="V779" s="195"/>
      <c r="W779" s="190"/>
      <c r="X779" s="193"/>
      <c r="Y779" s="193"/>
      <c r="Z779" s="193"/>
      <c r="AA779" s="195"/>
    </row>
    <row r="780" spans="1:28" ht="3" customHeight="1" x14ac:dyDescent="0.2"/>
    <row r="781" spans="1:28" ht="21" customHeight="1" x14ac:dyDescent="0.2">
      <c r="A781" s="181" t="str">
        <f>"Die "&amp;$B794&amp;" wird freundlich unterstützt von:"</f>
        <v>Die   3-Serien Liga wird freundlich unterstützt von:</v>
      </c>
      <c r="M781" s="183"/>
      <c r="N781" s="183"/>
      <c r="O781" s="184"/>
      <c r="P781" s="181" t="str">
        <f>"Die "&amp;$B794&amp;" wird freundlich unterstützt von:"</f>
        <v>Die   3-Serien Liga wird freundlich unterstützt von:</v>
      </c>
    </row>
    <row r="782" spans="1:28" ht="18" customHeight="1" x14ac:dyDescent="0.25">
      <c r="A782" s="185"/>
      <c r="B782" s="186"/>
      <c r="C782" s="186"/>
      <c r="D782" s="186"/>
      <c r="E782" s="186"/>
      <c r="F782" s="186"/>
      <c r="G782" s="186"/>
      <c r="H782" s="186"/>
      <c r="I782" s="186"/>
      <c r="J782" s="186"/>
      <c r="K782" s="186"/>
      <c r="L782" s="186"/>
      <c r="O782" s="184"/>
      <c r="P782" s="185"/>
      <c r="Q782" s="186"/>
      <c r="R782" s="186"/>
      <c r="S782" s="186"/>
      <c r="T782" s="186"/>
      <c r="U782" s="186"/>
      <c r="V782" s="186"/>
      <c r="W782" s="186"/>
      <c r="X782" s="186"/>
      <c r="Y782" s="186"/>
      <c r="Z782" s="186"/>
      <c r="AA782" s="186"/>
    </row>
    <row r="783" spans="1:28" ht="18" customHeight="1" x14ac:dyDescent="0.3">
      <c r="A783" s="187">
        <f>$A$3</f>
        <v>0</v>
      </c>
      <c r="B783" s="186"/>
      <c r="C783" s="186"/>
      <c r="D783" s="186"/>
      <c r="E783" s="186"/>
      <c r="F783" s="186"/>
      <c r="G783" s="186"/>
      <c r="H783" s="186"/>
      <c r="I783" s="186"/>
      <c r="J783" s="186"/>
      <c r="K783" s="186"/>
      <c r="L783" s="186"/>
      <c r="O783" s="184"/>
      <c r="P783" s="187">
        <f>$A$3</f>
        <v>0</v>
      </c>
      <c r="Q783" s="186"/>
      <c r="R783" s="186"/>
      <c r="S783" s="186"/>
      <c r="T783" s="186"/>
      <c r="U783" s="186"/>
      <c r="V783" s="186"/>
      <c r="W783" s="186"/>
      <c r="X783" s="186"/>
      <c r="Y783" s="186"/>
      <c r="Z783" s="186"/>
      <c r="AA783" s="186"/>
    </row>
    <row r="784" spans="1:28" ht="18" customHeight="1" x14ac:dyDescent="0.25">
      <c r="A784" s="185"/>
      <c r="B784" s="186"/>
      <c r="C784" s="186"/>
      <c r="D784" s="186"/>
      <c r="E784" s="186"/>
      <c r="F784" s="186"/>
      <c r="G784" s="186"/>
      <c r="H784" s="186"/>
      <c r="I784" s="186"/>
      <c r="J784" s="186"/>
      <c r="K784" s="186"/>
      <c r="L784" s="186"/>
      <c r="O784" s="184"/>
      <c r="P784" s="185"/>
      <c r="Q784" s="186"/>
      <c r="R784" s="186"/>
      <c r="S784" s="186"/>
      <c r="T784" s="186"/>
      <c r="U784" s="186"/>
      <c r="V784" s="186"/>
      <c r="W784" s="186"/>
      <c r="X784" s="186"/>
      <c r="Y784" s="186"/>
      <c r="Z784" s="186"/>
      <c r="AA784" s="186"/>
    </row>
    <row r="785" spans="1:28" ht="18" customHeight="1" x14ac:dyDescent="0.25">
      <c r="A785" s="185"/>
      <c r="B785" s="186"/>
      <c r="C785" s="186"/>
      <c r="D785" s="186"/>
      <c r="E785" s="186"/>
      <c r="F785" s="186"/>
      <c r="G785" s="186"/>
      <c r="H785" s="186"/>
      <c r="I785" s="186"/>
      <c r="J785" s="186"/>
      <c r="K785" s="186"/>
      <c r="L785" s="186"/>
      <c r="O785" s="184"/>
      <c r="P785" s="185"/>
      <c r="Q785" s="186"/>
      <c r="R785" s="186"/>
      <c r="S785" s="186"/>
      <c r="T785" s="186"/>
      <c r="U785" s="186"/>
      <c r="V785" s="186"/>
      <c r="W785" s="186"/>
      <c r="X785" s="186"/>
      <c r="Y785" s="186"/>
      <c r="Z785" s="186"/>
      <c r="AA785" s="186"/>
    </row>
    <row r="786" spans="1:28" ht="18" customHeight="1" x14ac:dyDescent="0.25">
      <c r="A786" s="185"/>
      <c r="B786" s="186"/>
      <c r="C786" s="186"/>
      <c r="D786" s="186"/>
      <c r="E786" s="186"/>
      <c r="F786" s="186"/>
      <c r="G786" s="186"/>
      <c r="H786" s="186"/>
      <c r="I786" s="186"/>
      <c r="J786" s="186"/>
      <c r="K786" s="186"/>
      <c r="L786" s="186"/>
      <c r="O786" s="184"/>
      <c r="P786" s="185"/>
      <c r="Q786" s="186"/>
      <c r="R786" s="186"/>
      <c r="S786" s="186"/>
      <c r="T786" s="186"/>
      <c r="U786" s="186"/>
      <c r="V786" s="186"/>
      <c r="W786" s="186"/>
      <c r="X786" s="186"/>
      <c r="Y786" s="186"/>
      <c r="Z786" s="186"/>
      <c r="AA786" s="186"/>
    </row>
    <row r="787" spans="1:28" ht="18" customHeight="1" x14ac:dyDescent="0.25">
      <c r="A787" s="185"/>
      <c r="B787" s="186"/>
      <c r="C787" s="186"/>
      <c r="D787" s="186"/>
      <c r="E787" s="186"/>
      <c r="F787" s="186"/>
      <c r="G787" s="186"/>
      <c r="H787" s="186"/>
      <c r="I787" s="186"/>
      <c r="J787" s="186"/>
      <c r="K787" s="186"/>
      <c r="L787" s="186"/>
      <c r="O787" s="184"/>
      <c r="P787" s="185"/>
      <c r="Q787" s="186"/>
      <c r="R787" s="186"/>
      <c r="S787" s="186"/>
      <c r="T787" s="186"/>
      <c r="U787" s="186"/>
      <c r="V787" s="186"/>
      <c r="W787" s="186"/>
      <c r="X787" s="186"/>
      <c r="Y787" s="186"/>
      <c r="Z787" s="186"/>
      <c r="AA787" s="186"/>
    </row>
    <row r="788" spans="1:28" ht="18" customHeight="1" x14ac:dyDescent="0.25">
      <c r="A788" s="185"/>
      <c r="B788" s="186"/>
      <c r="C788" s="186"/>
      <c r="D788" s="186"/>
      <c r="E788" s="186"/>
      <c r="F788" s="186"/>
      <c r="G788" s="186"/>
      <c r="H788" s="186"/>
      <c r="I788" s="186"/>
      <c r="J788" s="186"/>
      <c r="K788" s="186"/>
      <c r="L788" s="186"/>
      <c r="O788" s="184"/>
      <c r="P788" s="185"/>
      <c r="Q788" s="186"/>
      <c r="R788" s="186"/>
      <c r="S788" s="186"/>
      <c r="T788" s="186"/>
      <c r="U788" s="186"/>
      <c r="V788" s="186"/>
      <c r="W788" s="186"/>
      <c r="X788" s="186"/>
      <c r="Y788" s="186"/>
      <c r="Z788" s="186"/>
      <c r="AA788" s="186"/>
    </row>
    <row r="789" spans="1:28" ht="18" customHeight="1" x14ac:dyDescent="0.25">
      <c r="A789" s="185"/>
      <c r="B789" s="186"/>
      <c r="C789" s="186"/>
      <c r="D789" s="186"/>
      <c r="E789" s="186"/>
      <c r="F789" s="186"/>
      <c r="G789" s="186"/>
      <c r="H789" s="186"/>
      <c r="I789" s="186"/>
      <c r="J789" s="186"/>
      <c r="K789" s="186"/>
      <c r="L789" s="186"/>
      <c r="O789" s="184"/>
      <c r="P789" s="185"/>
      <c r="Q789" s="186"/>
      <c r="R789" s="186"/>
      <c r="S789" s="186"/>
      <c r="T789" s="186"/>
      <c r="U789" s="186"/>
      <c r="V789" s="186"/>
      <c r="W789" s="186"/>
      <c r="X789" s="186"/>
      <c r="Y789" s="186"/>
      <c r="Z789" s="186"/>
      <c r="AA789" s="186"/>
    </row>
    <row r="790" spans="1:28" ht="18" customHeight="1" x14ac:dyDescent="0.25">
      <c r="A790" s="185"/>
      <c r="B790" s="186"/>
      <c r="C790" s="186"/>
      <c r="D790" s="186"/>
      <c r="E790" s="186"/>
      <c r="F790" s="186"/>
      <c r="G790" s="186"/>
      <c r="H790" s="186"/>
      <c r="I790" s="186"/>
      <c r="J790" s="186"/>
      <c r="K790" s="186"/>
      <c r="L790" s="186"/>
      <c r="O790" s="184"/>
      <c r="P790" s="185"/>
      <c r="Q790" s="186"/>
      <c r="R790" s="186"/>
      <c r="S790" s="186"/>
      <c r="T790" s="186"/>
      <c r="U790" s="186"/>
      <c r="V790" s="186"/>
      <c r="W790" s="186"/>
      <c r="X790" s="186"/>
      <c r="Y790" s="186"/>
      <c r="Z790" s="186"/>
      <c r="AA790" s="186"/>
    </row>
    <row r="791" spans="1:28" ht="18" customHeight="1" x14ac:dyDescent="0.25">
      <c r="A791" s="185"/>
      <c r="B791" s="186"/>
      <c r="C791" s="186"/>
      <c r="D791" s="186"/>
      <c r="E791" s="186"/>
      <c r="F791" s="186"/>
      <c r="G791" s="186"/>
      <c r="H791" s="186"/>
      <c r="I791" s="186"/>
      <c r="J791" s="186"/>
      <c r="K791" s="186"/>
      <c r="L791" s="186"/>
      <c r="O791" s="184"/>
      <c r="P791" s="185"/>
      <c r="Q791" s="186"/>
      <c r="R791" s="186"/>
      <c r="S791" s="186"/>
      <c r="T791" s="186"/>
      <c r="U791" s="186"/>
      <c r="V791" s="186"/>
      <c r="W791" s="186"/>
      <c r="X791" s="186"/>
      <c r="Y791" s="186"/>
      <c r="Z791" s="186"/>
      <c r="AA791" s="186"/>
    </row>
    <row r="792" spans="1:28" ht="18" customHeight="1" x14ac:dyDescent="0.25">
      <c r="A792" s="185"/>
      <c r="B792" s="186"/>
      <c r="C792" s="186"/>
      <c r="D792" s="186"/>
      <c r="E792" s="186"/>
      <c r="F792" s="186"/>
      <c r="G792" s="186"/>
      <c r="H792" s="186"/>
      <c r="I792" s="186"/>
      <c r="J792" s="186"/>
      <c r="K792" s="186"/>
      <c r="L792" s="186"/>
      <c r="O792" s="184"/>
      <c r="P792" s="185"/>
      <c r="Q792" s="186"/>
      <c r="R792" s="186"/>
      <c r="S792" s="186"/>
      <c r="T792" s="186"/>
      <c r="U792" s="186"/>
      <c r="V792" s="186"/>
      <c r="W792" s="186"/>
      <c r="X792" s="186"/>
      <c r="Y792" s="186"/>
      <c r="Z792" s="186"/>
      <c r="AA792" s="186"/>
    </row>
    <row r="793" spans="1:28" ht="18" customHeight="1" x14ac:dyDescent="0.25">
      <c r="A793" s="185"/>
      <c r="B793" s="186"/>
      <c r="C793" s="186"/>
      <c r="D793" s="186"/>
      <c r="E793" s="186"/>
      <c r="F793" s="186"/>
      <c r="G793" s="186"/>
      <c r="H793" s="186"/>
      <c r="I793" s="186"/>
      <c r="J793" s="186"/>
      <c r="K793" s="186"/>
      <c r="L793" s="186"/>
      <c r="O793" s="184"/>
      <c r="P793" s="185"/>
      <c r="Q793" s="186"/>
      <c r="R793" s="186"/>
      <c r="S793" s="186"/>
      <c r="T793" s="186"/>
      <c r="U793" s="186"/>
      <c r="V793" s="186"/>
      <c r="W793" s="186"/>
      <c r="X793" s="186"/>
      <c r="Y793" s="186"/>
      <c r="Z793" s="186"/>
      <c r="AA793" s="186"/>
    </row>
    <row r="794" spans="1:28" ht="24" customHeight="1" thickBot="1" x14ac:dyDescent="0.25">
      <c r="A794" s="81"/>
      <c r="B794" s="267" t="str">
        <f>VORNE_15S!$B$1</f>
        <v xml:space="preserve">  3-Serien Liga</v>
      </c>
      <c r="C794" s="267"/>
      <c r="D794" s="267"/>
      <c r="E794" s="267"/>
      <c r="F794" s="267"/>
      <c r="G794" s="267"/>
      <c r="H794" s="267"/>
      <c r="I794" s="267"/>
      <c r="J794" s="268">
        <f>VORNE_15S!J781</f>
        <v>2023</v>
      </c>
      <c r="K794" s="268"/>
      <c r="L794" s="268"/>
      <c r="M794" s="180" t="str">
        <f>VORNE_15S!M781</f>
        <v>R</v>
      </c>
      <c r="N794" s="180"/>
      <c r="O794" s="69">
        <f>VORNE_15S!O781</f>
        <v>2</v>
      </c>
      <c r="P794" s="81"/>
      <c r="Q794" s="267" t="str">
        <f>$B$14</f>
        <v xml:space="preserve">  3-Serien Liga</v>
      </c>
      <c r="R794" s="267"/>
      <c r="S794" s="267"/>
      <c r="T794" s="267"/>
      <c r="U794" s="267"/>
      <c r="V794" s="267"/>
      <c r="W794" s="267"/>
      <c r="X794" s="267"/>
      <c r="Y794" s="268">
        <f>$J$14</f>
        <v>2023</v>
      </c>
      <c r="Z794" s="268"/>
      <c r="AA794" s="268"/>
    </row>
    <row r="795" spans="1:28" ht="18" customHeight="1" thickBot="1" x14ac:dyDescent="0.3">
      <c r="A795" s="82" t="s">
        <v>90</v>
      </c>
      <c r="B795" s="188"/>
      <c r="C795" s="188"/>
      <c r="D795" s="84" t="str">
        <f>M794&amp;O794</f>
        <v>R2</v>
      </c>
      <c r="E795" s="84" t="s">
        <v>91</v>
      </c>
      <c r="F795" s="188"/>
      <c r="G795" s="254"/>
      <c r="H795" s="254"/>
      <c r="I795" s="254"/>
      <c r="J795" s="254"/>
      <c r="K795" s="254"/>
      <c r="L795" s="257"/>
      <c r="M795" s="166"/>
      <c r="N795" s="166"/>
      <c r="O795" s="189"/>
      <c r="P795" s="82" t="s">
        <v>90</v>
      </c>
      <c r="Q795" s="188"/>
      <c r="R795" s="188"/>
      <c r="S795" s="84" t="str">
        <f>M794&amp;O794-1</f>
        <v>R1</v>
      </c>
      <c r="T795" s="84" t="s">
        <v>91</v>
      </c>
      <c r="U795" s="188"/>
      <c r="V795" s="254"/>
      <c r="W795" s="254"/>
      <c r="X795" s="254"/>
      <c r="Y795" s="254"/>
      <c r="Z795" s="254"/>
      <c r="AA795" s="257"/>
    </row>
    <row r="796" spans="1:28" ht="18" customHeight="1" thickBot="1" x14ac:dyDescent="0.25">
      <c r="A796" s="190" t="s">
        <v>92</v>
      </c>
      <c r="B796" s="191" t="s">
        <v>93</v>
      </c>
      <c r="C796" s="191" t="s">
        <v>23</v>
      </c>
      <c r="D796" s="191" t="s">
        <v>94</v>
      </c>
      <c r="E796" s="191" t="s">
        <v>95</v>
      </c>
      <c r="F796" s="191" t="s">
        <v>96</v>
      </c>
      <c r="G796" s="192" t="s">
        <v>97</v>
      </c>
      <c r="H796" s="263" t="s">
        <v>98</v>
      </c>
      <c r="I796" s="264"/>
      <c r="J796" s="264"/>
      <c r="K796" s="264"/>
      <c r="L796" s="265"/>
      <c r="M796" s="166"/>
      <c r="N796" s="166"/>
      <c r="O796" s="189"/>
      <c r="P796" s="190" t="s">
        <v>92</v>
      </c>
      <c r="Q796" s="191" t="s">
        <v>93</v>
      </c>
      <c r="R796" s="191" t="s">
        <v>23</v>
      </c>
      <c r="S796" s="191" t="s">
        <v>94</v>
      </c>
      <c r="T796" s="191" t="s">
        <v>95</v>
      </c>
      <c r="U796" s="191" t="s">
        <v>96</v>
      </c>
      <c r="V796" s="192" t="s">
        <v>97</v>
      </c>
      <c r="W796" s="263" t="s">
        <v>98</v>
      </c>
      <c r="X796" s="264"/>
      <c r="Y796" s="264"/>
      <c r="Z796" s="264"/>
      <c r="AA796" s="265"/>
    </row>
    <row r="797" spans="1:28" ht="21.75" customHeight="1" thickBot="1" x14ac:dyDescent="0.25">
      <c r="A797" s="266" t="s">
        <v>144</v>
      </c>
      <c r="B797" s="274"/>
      <c r="C797" s="275"/>
      <c r="D797" s="193" t="s">
        <v>100</v>
      </c>
      <c r="E797" s="193"/>
      <c r="F797" s="194"/>
      <c r="G797" s="195" t="s">
        <v>100</v>
      </c>
      <c r="H797" s="190"/>
      <c r="I797" s="193"/>
      <c r="J797" s="193"/>
      <c r="K797" s="193"/>
      <c r="L797" s="195"/>
      <c r="M797" s="162" t="s">
        <v>138</v>
      </c>
      <c r="N797" s="176"/>
      <c r="O797" s="94"/>
      <c r="P797" s="266" t="s">
        <v>144</v>
      </c>
      <c r="Q797" s="274"/>
      <c r="R797" s="275"/>
      <c r="S797" s="193" t="s">
        <v>100</v>
      </c>
      <c r="T797" s="193"/>
      <c r="U797" s="194"/>
      <c r="V797" s="195" t="s">
        <v>100</v>
      </c>
      <c r="W797" s="190"/>
      <c r="X797" s="193"/>
      <c r="Y797" s="193"/>
      <c r="Z797" s="193"/>
      <c r="AA797" s="195"/>
      <c r="AB797" s="162" t="s">
        <v>138</v>
      </c>
    </row>
    <row r="798" spans="1:28" ht="21.75" customHeight="1" x14ac:dyDescent="0.2">
      <c r="A798" s="196" t="s">
        <v>112</v>
      </c>
      <c r="B798" s="71">
        <f>VLOOKUP($D795,'Tischplan_16er_1.-5.'!$4:$100,34)</f>
        <v>13</v>
      </c>
      <c r="C798" s="71">
        <f>VLOOKUP($D795,'Tischplan_16er_1.-5.'!$4:$100,35)</f>
        <v>3</v>
      </c>
      <c r="D798" s="197"/>
      <c r="E798" s="197"/>
      <c r="F798" s="198"/>
      <c r="G798" s="199"/>
      <c r="H798" s="200"/>
      <c r="I798" s="197"/>
      <c r="J798" s="197"/>
      <c r="K798" s="197"/>
      <c r="L798" s="199"/>
      <c r="M798" s="157"/>
      <c r="N798" s="176"/>
      <c r="O798" s="94"/>
      <c r="P798" s="196" t="s">
        <v>112</v>
      </c>
      <c r="Q798" s="71">
        <f>VLOOKUP($S795,'Tischplan_16er_1.-5.'!$4:$100,34)</f>
        <v>14</v>
      </c>
      <c r="R798" s="71">
        <f>VLOOKUP($S795,'Tischplan_16er_1.-5.'!$4:$100,35)</f>
        <v>3</v>
      </c>
      <c r="S798" s="197"/>
      <c r="T798" s="197"/>
      <c r="U798" s="198"/>
      <c r="V798" s="199"/>
      <c r="W798" s="200"/>
      <c r="X798" s="197"/>
      <c r="Y798" s="197"/>
      <c r="Z798" s="197"/>
      <c r="AA798" s="199"/>
      <c r="AB798" s="157"/>
    </row>
    <row r="799" spans="1:28" ht="21.75" customHeight="1" x14ac:dyDescent="0.2">
      <c r="A799" s="201" t="s">
        <v>113</v>
      </c>
      <c r="B799" s="168">
        <f>VLOOKUP($D795,'Tischplan_16er_1.-5.'!$4:$100,36)</f>
        <v>16</v>
      </c>
      <c r="C799" s="168">
        <f>VLOOKUP($D795,'Tischplan_16er_1.-5.'!$4:$100,37)</f>
        <v>4</v>
      </c>
      <c r="D799" s="202"/>
      <c r="E799" s="202"/>
      <c r="F799" s="203"/>
      <c r="G799" s="204"/>
      <c r="H799" s="205"/>
      <c r="I799" s="202"/>
      <c r="J799" s="202"/>
      <c r="K799" s="202"/>
      <c r="L799" s="204"/>
      <c r="M799" s="157"/>
      <c r="N799" s="176"/>
      <c r="O799" s="94"/>
      <c r="P799" s="201" t="s">
        <v>113</v>
      </c>
      <c r="Q799" s="168">
        <f>VLOOKUP($S795,'Tischplan_16er_1.-5.'!$4:$100,36)</f>
        <v>15</v>
      </c>
      <c r="R799" s="168">
        <f>VLOOKUP($S795,'Tischplan_16er_1.-5.'!$4:$100,37)</f>
        <v>4</v>
      </c>
      <c r="S799" s="202"/>
      <c r="T799" s="202"/>
      <c r="U799" s="203"/>
      <c r="V799" s="204"/>
      <c r="W799" s="205"/>
      <c r="X799" s="202"/>
      <c r="Y799" s="202"/>
      <c r="Z799" s="202"/>
      <c r="AA799" s="204"/>
      <c r="AB799" s="157"/>
    </row>
    <row r="800" spans="1:28" ht="21.75" customHeight="1" thickBot="1" x14ac:dyDescent="0.25">
      <c r="A800" s="206" t="s">
        <v>145</v>
      </c>
      <c r="B800" s="73">
        <f>VLOOKUP($D795,'Tischplan_16er_1.-5.'!$4:$100,38)</f>
        <v>15</v>
      </c>
      <c r="C800" s="73">
        <f>VLOOKUP($D795,'Tischplan_16er_1.-5.'!$4:$100,39)</f>
        <v>1</v>
      </c>
      <c r="D800" s="207"/>
      <c r="E800" s="207"/>
      <c r="F800" s="208"/>
      <c r="G800" s="209"/>
      <c r="H800" s="210"/>
      <c r="I800" s="207"/>
      <c r="J800" s="207"/>
      <c r="K800" s="207"/>
      <c r="L800" s="209"/>
      <c r="M800" s="157"/>
      <c r="N800" s="176"/>
      <c r="O800" s="94"/>
      <c r="P800" s="206" t="s">
        <v>145</v>
      </c>
      <c r="Q800" s="73">
        <f>VLOOKUP($S795,'Tischplan_16er_1.-5.'!$4:$100,38)</f>
        <v>16</v>
      </c>
      <c r="R800" s="73">
        <f>VLOOKUP($S795,'Tischplan_16er_1.-5.'!$4:$100,39)</f>
        <v>1</v>
      </c>
      <c r="S800" s="207"/>
      <c r="T800" s="207"/>
      <c r="U800" s="208"/>
      <c r="V800" s="209"/>
      <c r="W800" s="210"/>
      <c r="X800" s="207"/>
      <c r="Y800" s="207"/>
      <c r="Z800" s="207"/>
      <c r="AA800" s="209"/>
      <c r="AB800" s="157"/>
    </row>
    <row r="801" spans="1:27" ht="21.75" customHeight="1" thickBot="1" x14ac:dyDescent="0.25">
      <c r="A801" s="266" t="s">
        <v>146</v>
      </c>
      <c r="B801" s="274"/>
      <c r="C801" s="275"/>
      <c r="D801" s="193"/>
      <c r="E801" s="193"/>
      <c r="F801" s="194"/>
      <c r="G801" s="195"/>
      <c r="H801" s="190"/>
      <c r="I801" s="193"/>
      <c r="J801" s="193"/>
      <c r="K801" s="193"/>
      <c r="L801" s="195"/>
      <c r="O801" s="189"/>
      <c r="P801" s="266" t="s">
        <v>146</v>
      </c>
      <c r="Q801" s="274"/>
      <c r="R801" s="275"/>
      <c r="S801" s="193"/>
      <c r="T801" s="193"/>
      <c r="U801" s="194"/>
      <c r="V801" s="195"/>
      <c r="W801" s="190"/>
      <c r="X801" s="193"/>
      <c r="Y801" s="193"/>
      <c r="Z801" s="193"/>
      <c r="AA801" s="195"/>
    </row>
    <row r="802" spans="1:27" ht="21.75" customHeight="1" thickBot="1" x14ac:dyDescent="0.25">
      <c r="A802" s="266" t="s">
        <v>147</v>
      </c>
      <c r="B802" s="274"/>
      <c r="C802" s="275"/>
      <c r="D802" s="193" t="s">
        <v>100</v>
      </c>
      <c r="E802" s="193"/>
      <c r="F802" s="194"/>
      <c r="G802" s="195" t="s">
        <v>100</v>
      </c>
      <c r="H802" s="190"/>
      <c r="I802" s="193"/>
      <c r="J802" s="193"/>
      <c r="K802" s="193"/>
      <c r="L802" s="195"/>
      <c r="O802" s="189"/>
      <c r="P802" s="266" t="s">
        <v>147</v>
      </c>
      <c r="Q802" s="274"/>
      <c r="R802" s="275"/>
      <c r="S802" s="193" t="s">
        <v>100</v>
      </c>
      <c r="T802" s="193"/>
      <c r="U802" s="194"/>
      <c r="V802" s="195" t="s">
        <v>100</v>
      </c>
      <c r="W802" s="190"/>
      <c r="X802" s="193"/>
      <c r="Y802" s="193"/>
      <c r="Z802" s="193"/>
      <c r="AA802" s="195"/>
    </row>
    <row r="803" spans="1:27" ht="9" customHeight="1" thickBot="1" x14ac:dyDescent="0.25">
      <c r="A803" s="164"/>
      <c r="B803" s="211"/>
      <c r="C803" s="211"/>
      <c r="D803" s="188"/>
      <c r="E803" s="188"/>
      <c r="F803" s="188"/>
      <c r="G803" s="188"/>
      <c r="H803" s="188"/>
      <c r="I803" s="188"/>
      <c r="J803" s="188"/>
      <c r="K803" s="188"/>
      <c r="L803" s="188"/>
      <c r="P803" s="164"/>
      <c r="Q803" s="174"/>
      <c r="R803" s="174"/>
      <c r="S803" s="212"/>
      <c r="T803" s="212"/>
      <c r="U803" s="212"/>
      <c r="V803" s="212"/>
      <c r="W803" s="212"/>
      <c r="X803" s="212"/>
      <c r="Y803" s="212"/>
      <c r="Z803" s="212"/>
      <c r="AA803" s="212"/>
    </row>
    <row r="804" spans="1:27" ht="18" customHeight="1" thickBot="1" x14ac:dyDescent="0.3">
      <c r="A804" s="82" t="s">
        <v>148</v>
      </c>
      <c r="B804" s="188"/>
      <c r="C804" s="188"/>
      <c r="D804" s="84"/>
      <c r="E804" s="84"/>
      <c r="F804" s="188"/>
      <c r="G804" s="84"/>
      <c r="H804" s="188"/>
      <c r="I804" s="188"/>
      <c r="J804" s="188"/>
      <c r="K804" s="188"/>
      <c r="L804" s="213"/>
      <c r="O804" s="189"/>
      <c r="P804" s="82" t="s">
        <v>148</v>
      </c>
      <c r="Q804" s="188"/>
      <c r="R804" s="188"/>
      <c r="S804" s="84"/>
      <c r="T804" s="84"/>
      <c r="U804" s="188"/>
      <c r="V804" s="84"/>
      <c r="W804" s="188"/>
      <c r="X804" s="188"/>
      <c r="Y804" s="188"/>
      <c r="Z804" s="188"/>
      <c r="AA804" s="213"/>
    </row>
    <row r="805" spans="1:27" ht="21.75" customHeight="1" x14ac:dyDescent="0.2">
      <c r="A805" s="196" t="str">
        <f>$S795</f>
        <v>R1</v>
      </c>
      <c r="B805" s="71"/>
      <c r="C805" s="71"/>
      <c r="D805" s="197"/>
      <c r="E805" s="197"/>
      <c r="F805" s="197"/>
      <c r="G805" s="199"/>
      <c r="H805" s="200"/>
      <c r="I805" s="197"/>
      <c r="J805" s="197"/>
      <c r="K805" s="197"/>
      <c r="L805" s="199"/>
      <c r="O805" s="189"/>
      <c r="P805" s="196" t="str">
        <f>$S795</f>
        <v>R1</v>
      </c>
      <c r="Q805" s="71"/>
      <c r="R805" s="71"/>
      <c r="S805" s="197"/>
      <c r="T805" s="197"/>
      <c r="U805" s="197"/>
      <c r="V805" s="199"/>
      <c r="W805" s="200"/>
      <c r="X805" s="197"/>
      <c r="Y805" s="197"/>
      <c r="Z805" s="197"/>
      <c r="AA805" s="199"/>
    </row>
    <row r="806" spans="1:27" ht="21.75" customHeight="1" x14ac:dyDescent="0.2">
      <c r="A806" s="201" t="str">
        <f>$D795</f>
        <v>R2</v>
      </c>
      <c r="B806" s="168"/>
      <c r="C806" s="168"/>
      <c r="D806" s="202"/>
      <c r="E806" s="202"/>
      <c r="F806" s="202"/>
      <c r="G806" s="204"/>
      <c r="H806" s="205"/>
      <c r="I806" s="202"/>
      <c r="J806" s="202"/>
      <c r="K806" s="202"/>
      <c r="L806" s="204"/>
      <c r="O806" s="189"/>
      <c r="P806" s="201" t="str">
        <f>$D795</f>
        <v>R2</v>
      </c>
      <c r="Q806" s="168"/>
      <c r="R806" s="168"/>
      <c r="S806" s="202"/>
      <c r="T806" s="202"/>
      <c r="U806" s="202"/>
      <c r="V806" s="204"/>
      <c r="W806" s="205"/>
      <c r="X806" s="202"/>
      <c r="Y806" s="202"/>
      <c r="Z806" s="202"/>
      <c r="AA806" s="204"/>
    </row>
    <row r="807" spans="1:27" ht="21.75" customHeight="1" x14ac:dyDescent="0.2">
      <c r="A807" s="201" t="str">
        <f>$S825</f>
        <v>R3</v>
      </c>
      <c r="B807" s="168"/>
      <c r="C807" s="168"/>
      <c r="D807" s="202"/>
      <c r="E807" s="202"/>
      <c r="F807" s="202"/>
      <c r="G807" s="204"/>
      <c r="H807" s="205"/>
      <c r="I807" s="202"/>
      <c r="J807" s="202"/>
      <c r="K807" s="202"/>
      <c r="L807" s="204"/>
      <c r="O807" s="189"/>
      <c r="P807" s="201" t="str">
        <f>$S825</f>
        <v>R3</v>
      </c>
      <c r="Q807" s="168"/>
      <c r="R807" s="168"/>
      <c r="S807" s="202"/>
      <c r="T807" s="202"/>
      <c r="U807" s="202"/>
      <c r="V807" s="204"/>
      <c r="W807" s="205"/>
      <c r="X807" s="202"/>
      <c r="Y807" s="202"/>
      <c r="Z807" s="202"/>
      <c r="AA807" s="204"/>
    </row>
    <row r="808" spans="1:27" ht="21.75" customHeight="1" thickBot="1" x14ac:dyDescent="0.25">
      <c r="A808" s="214" t="str">
        <f>$D825</f>
        <v>R4</v>
      </c>
      <c r="B808" s="73"/>
      <c r="C808" s="73"/>
      <c r="D808" s="207"/>
      <c r="E808" s="207"/>
      <c r="F808" s="207"/>
      <c r="G808" s="209"/>
      <c r="H808" s="210"/>
      <c r="I808" s="207"/>
      <c r="J808" s="207"/>
      <c r="K808" s="207"/>
      <c r="L808" s="209"/>
      <c r="O808" s="189"/>
      <c r="P808" s="214" t="str">
        <f>$D825</f>
        <v>R4</v>
      </c>
      <c r="Q808" s="73"/>
      <c r="R808" s="73"/>
      <c r="S808" s="207"/>
      <c r="T808" s="207"/>
      <c r="U808" s="207"/>
      <c r="V808" s="209"/>
      <c r="W808" s="210"/>
      <c r="X808" s="207"/>
      <c r="Y808" s="207"/>
      <c r="Z808" s="207"/>
      <c r="AA808" s="209"/>
    </row>
    <row r="809" spans="1:27" ht="21.75" customHeight="1" thickBot="1" x14ac:dyDescent="0.3">
      <c r="A809" s="105" t="s">
        <v>114</v>
      </c>
      <c r="B809" s="193"/>
      <c r="C809" s="193"/>
      <c r="D809" s="193"/>
      <c r="E809" s="193"/>
      <c r="F809" s="193"/>
      <c r="G809" s="195"/>
      <c r="H809" s="190"/>
      <c r="I809" s="193"/>
      <c r="J809" s="193"/>
      <c r="K809" s="193"/>
      <c r="L809" s="195"/>
      <c r="M809" s="183"/>
      <c r="N809" s="183"/>
      <c r="O809" s="184"/>
      <c r="P809" s="105" t="s">
        <v>114</v>
      </c>
      <c r="Q809" s="193"/>
      <c r="R809" s="193"/>
      <c r="S809" s="193"/>
      <c r="T809" s="193"/>
      <c r="U809" s="193"/>
      <c r="V809" s="195"/>
      <c r="W809" s="190"/>
      <c r="X809" s="193"/>
      <c r="Y809" s="193"/>
      <c r="Z809" s="193"/>
      <c r="AA809" s="195"/>
    </row>
    <row r="810" spans="1:27" ht="3" customHeight="1" x14ac:dyDescent="0.25">
      <c r="A810" s="215"/>
      <c r="M810" s="183"/>
      <c r="N810" s="183"/>
      <c r="O810" s="184"/>
      <c r="P810" s="215"/>
    </row>
    <row r="811" spans="1:27" ht="21" customHeight="1" x14ac:dyDescent="0.2">
      <c r="A811" s="181" t="str">
        <f>"Die "&amp;$B$14&amp;" wird freundlich unterstützt von:"</f>
        <v>Die   3-Serien Liga wird freundlich unterstützt von:</v>
      </c>
      <c r="O811" s="189"/>
      <c r="P811" s="181" t="str">
        <f>"Die "&amp;$B$14&amp;" wird freundlich unterstützt von:"</f>
        <v>Die   3-Serien Liga wird freundlich unterstützt von:</v>
      </c>
    </row>
    <row r="812" spans="1:27" ht="18" customHeight="1" x14ac:dyDescent="0.25">
      <c r="A812" s="185"/>
      <c r="B812" s="186"/>
      <c r="C812" s="186"/>
      <c r="D812" s="186"/>
      <c r="E812" s="186"/>
      <c r="F812" s="186"/>
      <c r="G812" s="186"/>
      <c r="H812" s="186"/>
      <c r="I812" s="186"/>
      <c r="J812" s="186"/>
      <c r="K812" s="186"/>
      <c r="L812" s="186"/>
      <c r="O812" s="184"/>
      <c r="P812" s="185"/>
      <c r="Q812" s="186"/>
      <c r="R812" s="186"/>
      <c r="S812" s="186"/>
      <c r="T812" s="186"/>
      <c r="U812" s="186"/>
      <c r="V812" s="186"/>
      <c r="W812" s="186"/>
      <c r="X812" s="186"/>
      <c r="Y812" s="186"/>
      <c r="Z812" s="186"/>
      <c r="AA812" s="186"/>
    </row>
    <row r="813" spans="1:27" ht="18" customHeight="1" x14ac:dyDescent="0.3">
      <c r="A813" s="187">
        <f>$A$3</f>
        <v>0</v>
      </c>
      <c r="B813" s="186"/>
      <c r="C813" s="186"/>
      <c r="D813" s="186"/>
      <c r="E813" s="186"/>
      <c r="F813" s="186"/>
      <c r="G813" s="186"/>
      <c r="H813" s="186"/>
      <c r="I813" s="186"/>
      <c r="J813" s="186"/>
      <c r="K813" s="186"/>
      <c r="L813" s="186"/>
      <c r="O813" s="184"/>
      <c r="P813" s="187">
        <f>$A$3</f>
        <v>0</v>
      </c>
      <c r="Q813" s="186"/>
      <c r="R813" s="186"/>
      <c r="S813" s="186"/>
      <c r="T813" s="186"/>
      <c r="U813" s="186"/>
      <c r="V813" s="186"/>
      <c r="W813" s="186"/>
      <c r="X813" s="186"/>
      <c r="Y813" s="186"/>
      <c r="Z813" s="186"/>
      <c r="AA813" s="186"/>
    </row>
    <row r="814" spans="1:27" ht="18" customHeight="1" x14ac:dyDescent="0.25">
      <c r="A814" s="185"/>
      <c r="B814" s="186"/>
      <c r="C814" s="186"/>
      <c r="D814" s="186"/>
      <c r="E814" s="186"/>
      <c r="F814" s="186"/>
      <c r="G814" s="186"/>
      <c r="H814" s="186"/>
      <c r="I814" s="186"/>
      <c r="J814" s="186"/>
      <c r="K814" s="186"/>
      <c r="L814" s="186"/>
      <c r="O814" s="184"/>
      <c r="P814" s="185"/>
      <c r="Q814" s="186"/>
      <c r="R814" s="186"/>
      <c r="S814" s="186"/>
      <c r="T814" s="186"/>
      <c r="U814" s="186"/>
      <c r="V814" s="186"/>
      <c r="W814" s="186"/>
      <c r="X814" s="186"/>
      <c r="Y814" s="186"/>
      <c r="Z814" s="186"/>
      <c r="AA814" s="186"/>
    </row>
    <row r="815" spans="1:27" ht="18" customHeight="1" x14ac:dyDescent="0.25">
      <c r="A815" s="185"/>
      <c r="B815" s="186"/>
      <c r="C815" s="186"/>
      <c r="D815" s="186"/>
      <c r="E815" s="186"/>
      <c r="F815" s="186"/>
      <c r="G815" s="186"/>
      <c r="H815" s="186"/>
      <c r="I815" s="186"/>
      <c r="J815" s="186"/>
      <c r="K815" s="186"/>
      <c r="L815" s="186"/>
      <c r="O815" s="184"/>
      <c r="P815" s="185"/>
      <c r="Q815" s="186"/>
      <c r="R815" s="186"/>
      <c r="S815" s="186"/>
      <c r="T815" s="186"/>
      <c r="U815" s="186"/>
      <c r="V815" s="186"/>
      <c r="W815" s="186"/>
      <c r="X815" s="186"/>
      <c r="Y815" s="186"/>
      <c r="Z815" s="186"/>
      <c r="AA815" s="186"/>
    </row>
    <row r="816" spans="1:27" ht="18" customHeight="1" x14ac:dyDescent="0.25">
      <c r="A816" s="185"/>
      <c r="B816" s="186"/>
      <c r="C816" s="186"/>
      <c r="D816" s="186"/>
      <c r="E816" s="186"/>
      <c r="F816" s="186"/>
      <c r="G816" s="186"/>
      <c r="H816" s="186"/>
      <c r="I816" s="186"/>
      <c r="J816" s="186"/>
      <c r="K816" s="186"/>
      <c r="L816" s="186"/>
      <c r="O816" s="184"/>
      <c r="P816" s="185"/>
      <c r="Q816" s="186"/>
      <c r="R816" s="186"/>
      <c r="S816" s="186"/>
      <c r="T816" s="186"/>
      <c r="U816" s="186"/>
      <c r="V816" s="186"/>
      <c r="W816" s="186"/>
      <c r="X816" s="186"/>
      <c r="Y816" s="186"/>
      <c r="Z816" s="186"/>
      <c r="AA816" s="186"/>
    </row>
    <row r="817" spans="1:28" ht="18" customHeight="1" x14ac:dyDescent="0.25">
      <c r="A817" s="185"/>
      <c r="B817" s="186"/>
      <c r="C817" s="186"/>
      <c r="D817" s="186"/>
      <c r="E817" s="186"/>
      <c r="F817" s="186"/>
      <c r="G817" s="186"/>
      <c r="H817" s="186"/>
      <c r="I817" s="186"/>
      <c r="J817" s="186"/>
      <c r="K817" s="186"/>
      <c r="L817" s="186"/>
      <c r="O817" s="184"/>
      <c r="P817" s="185"/>
      <c r="Q817" s="186"/>
      <c r="R817" s="186"/>
      <c r="S817" s="186"/>
      <c r="T817" s="186"/>
      <c r="U817" s="186"/>
      <c r="V817" s="186"/>
      <c r="W817" s="186"/>
      <c r="X817" s="186"/>
      <c r="Y817" s="186"/>
      <c r="Z817" s="186"/>
      <c r="AA817" s="186"/>
    </row>
    <row r="818" spans="1:28" ht="18" customHeight="1" x14ac:dyDescent="0.25">
      <c r="A818" s="185"/>
      <c r="B818" s="186"/>
      <c r="C818" s="186"/>
      <c r="D818" s="186"/>
      <c r="E818" s="186"/>
      <c r="F818" s="186"/>
      <c r="G818" s="186"/>
      <c r="H818" s="186"/>
      <c r="I818" s="186"/>
      <c r="J818" s="186"/>
      <c r="K818" s="186"/>
      <c r="L818" s="186"/>
      <c r="O818" s="184"/>
      <c r="P818" s="185"/>
      <c r="Q818" s="186"/>
      <c r="R818" s="186"/>
      <c r="S818" s="186"/>
      <c r="T818" s="186"/>
      <c r="U818" s="186"/>
      <c r="V818" s="186"/>
      <c r="W818" s="186"/>
      <c r="X818" s="186"/>
      <c r="Y818" s="186"/>
      <c r="Z818" s="186"/>
      <c r="AA818" s="186"/>
    </row>
    <row r="819" spans="1:28" ht="18" customHeight="1" x14ac:dyDescent="0.25">
      <c r="A819" s="185"/>
      <c r="B819" s="186"/>
      <c r="C819" s="186"/>
      <c r="D819" s="186"/>
      <c r="E819" s="186"/>
      <c r="F819" s="186"/>
      <c r="G819" s="186"/>
      <c r="H819" s="186"/>
      <c r="I819" s="186"/>
      <c r="J819" s="186"/>
      <c r="K819" s="186"/>
      <c r="L819" s="186"/>
      <c r="O819" s="184"/>
      <c r="P819" s="185"/>
      <c r="Q819" s="186"/>
      <c r="R819" s="186"/>
      <c r="S819" s="186"/>
      <c r="T819" s="186"/>
      <c r="U819" s="186"/>
      <c r="V819" s="186"/>
      <c r="W819" s="186"/>
      <c r="X819" s="186"/>
      <c r="Y819" s="186"/>
      <c r="Z819" s="186"/>
      <c r="AA819" s="186"/>
    </row>
    <row r="820" spans="1:28" ht="18" customHeight="1" x14ac:dyDescent="0.25">
      <c r="A820" s="185"/>
      <c r="B820" s="186"/>
      <c r="C820" s="186"/>
      <c r="D820" s="186"/>
      <c r="E820" s="186"/>
      <c r="F820" s="186"/>
      <c r="G820" s="186"/>
      <c r="H820" s="186"/>
      <c r="I820" s="186"/>
      <c r="J820" s="186"/>
      <c r="K820" s="186"/>
      <c r="L820" s="186"/>
      <c r="O820" s="184"/>
      <c r="P820" s="185"/>
      <c r="Q820" s="186"/>
      <c r="R820" s="186"/>
      <c r="S820" s="186"/>
      <c r="T820" s="186"/>
      <c r="U820" s="186"/>
      <c r="V820" s="186"/>
      <c r="W820" s="186"/>
      <c r="X820" s="186"/>
      <c r="Y820" s="186"/>
      <c r="Z820" s="186"/>
      <c r="AA820" s="186"/>
    </row>
    <row r="821" spans="1:28" ht="18" customHeight="1" x14ac:dyDescent="0.25">
      <c r="A821" s="185"/>
      <c r="B821" s="186"/>
      <c r="C821" s="186"/>
      <c r="D821" s="186"/>
      <c r="E821" s="186"/>
      <c r="F821" s="186"/>
      <c r="G821" s="186"/>
      <c r="H821" s="186"/>
      <c r="I821" s="186"/>
      <c r="J821" s="186"/>
      <c r="K821" s="186"/>
      <c r="L821" s="186"/>
      <c r="O821" s="184"/>
      <c r="P821" s="185"/>
      <c r="Q821" s="186"/>
      <c r="R821" s="186"/>
      <c r="S821" s="186"/>
      <c r="T821" s="186"/>
      <c r="U821" s="186"/>
      <c r="V821" s="186"/>
      <c r="W821" s="186"/>
      <c r="X821" s="186"/>
      <c r="Y821" s="186"/>
      <c r="Z821" s="186"/>
      <c r="AA821" s="186"/>
    </row>
    <row r="822" spans="1:28" ht="18" customHeight="1" x14ac:dyDescent="0.25">
      <c r="A822" s="185"/>
      <c r="B822" s="186"/>
      <c r="C822" s="186"/>
      <c r="D822" s="186"/>
      <c r="E822" s="186"/>
      <c r="F822" s="186"/>
      <c r="G822" s="186"/>
      <c r="H822" s="186"/>
      <c r="I822" s="186"/>
      <c r="J822" s="186"/>
      <c r="K822" s="186"/>
      <c r="L822" s="186"/>
      <c r="O822" s="189"/>
      <c r="P822" s="185"/>
      <c r="Q822" s="186"/>
      <c r="R822" s="186"/>
      <c r="S822" s="186"/>
      <c r="T822" s="186"/>
      <c r="U822" s="186"/>
      <c r="V822" s="186"/>
      <c r="W822" s="186"/>
      <c r="X822" s="186"/>
      <c r="Y822" s="186"/>
      <c r="Z822" s="186"/>
      <c r="AA822" s="186"/>
    </row>
    <row r="823" spans="1:28" ht="18" customHeight="1" x14ac:dyDescent="0.25">
      <c r="A823" s="185"/>
      <c r="B823" s="186"/>
      <c r="C823" s="186"/>
      <c r="D823" s="186"/>
      <c r="E823" s="186"/>
      <c r="F823" s="186"/>
      <c r="G823" s="186"/>
      <c r="H823" s="186"/>
      <c r="I823" s="186"/>
      <c r="J823" s="186"/>
      <c r="K823" s="186"/>
      <c r="L823" s="186"/>
      <c r="O823" s="189"/>
      <c r="P823" s="185"/>
      <c r="Q823" s="186"/>
      <c r="R823" s="186"/>
      <c r="S823" s="186"/>
      <c r="T823" s="186"/>
      <c r="U823" s="186"/>
      <c r="V823" s="186"/>
      <c r="W823" s="186"/>
      <c r="X823" s="186"/>
      <c r="Y823" s="186"/>
      <c r="Z823" s="186"/>
      <c r="AA823" s="186"/>
    </row>
    <row r="824" spans="1:28" ht="24" customHeight="1" thickBot="1" x14ac:dyDescent="0.25">
      <c r="A824" s="81"/>
      <c r="B824" s="267" t="str">
        <f>$B$14</f>
        <v xml:space="preserve">  3-Serien Liga</v>
      </c>
      <c r="C824" s="267"/>
      <c r="D824" s="267"/>
      <c r="E824" s="267"/>
      <c r="F824" s="267"/>
      <c r="G824" s="267"/>
      <c r="H824" s="267"/>
      <c r="I824" s="267"/>
      <c r="J824" s="268">
        <f>$J$14</f>
        <v>2023</v>
      </c>
      <c r="K824" s="268"/>
      <c r="L824" s="268"/>
      <c r="M824" s="180" t="str">
        <f>M794</f>
        <v>R</v>
      </c>
      <c r="N824" s="180"/>
      <c r="O824" s="69">
        <f>O794+2</f>
        <v>4</v>
      </c>
      <c r="P824" s="81"/>
      <c r="Q824" s="267" t="str">
        <f>$B$14</f>
        <v xml:space="preserve">  3-Serien Liga</v>
      </c>
      <c r="R824" s="267"/>
      <c r="S824" s="267"/>
      <c r="T824" s="267"/>
      <c r="U824" s="267"/>
      <c r="V824" s="267"/>
      <c r="W824" s="267"/>
      <c r="X824" s="267"/>
      <c r="Y824" s="268">
        <f>$J$14</f>
        <v>2023</v>
      </c>
      <c r="Z824" s="268"/>
      <c r="AA824" s="268"/>
    </row>
    <row r="825" spans="1:28" ht="18" customHeight="1" thickBot="1" x14ac:dyDescent="0.3">
      <c r="A825" s="82" t="s">
        <v>90</v>
      </c>
      <c r="B825" s="188"/>
      <c r="C825" s="188"/>
      <c r="D825" s="84" t="str">
        <f>M824&amp;O824</f>
        <v>R4</v>
      </c>
      <c r="E825" s="84" t="s">
        <v>91</v>
      </c>
      <c r="F825" s="188"/>
      <c r="G825" s="254"/>
      <c r="H825" s="274"/>
      <c r="I825" s="274"/>
      <c r="J825" s="274"/>
      <c r="K825" s="274"/>
      <c r="L825" s="276"/>
      <c r="M825" s="166"/>
      <c r="N825" s="166"/>
      <c r="O825" s="189"/>
      <c r="P825" s="82" t="s">
        <v>90</v>
      </c>
      <c r="Q825" s="188"/>
      <c r="R825" s="188"/>
      <c r="S825" s="84" t="str">
        <f>M824&amp;O824-1</f>
        <v>R3</v>
      </c>
      <c r="T825" s="84" t="s">
        <v>91</v>
      </c>
      <c r="U825" s="188"/>
      <c r="V825" s="254"/>
      <c r="W825" s="254"/>
      <c r="X825" s="254"/>
      <c r="Y825" s="254"/>
      <c r="Z825" s="254"/>
      <c r="AA825" s="257"/>
    </row>
    <row r="826" spans="1:28" ht="18" customHeight="1" thickBot="1" x14ac:dyDescent="0.25">
      <c r="A826" s="190" t="s">
        <v>92</v>
      </c>
      <c r="B826" s="191" t="s">
        <v>93</v>
      </c>
      <c r="C826" s="191" t="s">
        <v>23</v>
      </c>
      <c r="D826" s="191" t="s">
        <v>94</v>
      </c>
      <c r="E826" s="191" t="s">
        <v>95</v>
      </c>
      <c r="F826" s="191" t="s">
        <v>96</v>
      </c>
      <c r="G826" s="192" t="s">
        <v>97</v>
      </c>
      <c r="H826" s="263" t="s">
        <v>98</v>
      </c>
      <c r="I826" s="264"/>
      <c r="J826" s="264"/>
      <c r="K826" s="264"/>
      <c r="L826" s="265"/>
      <c r="M826" s="166"/>
      <c r="N826" s="166"/>
      <c r="O826" s="189"/>
      <c r="P826" s="190" t="s">
        <v>92</v>
      </c>
      <c r="Q826" s="191" t="s">
        <v>93</v>
      </c>
      <c r="R826" s="191" t="s">
        <v>23</v>
      </c>
      <c r="S826" s="191" t="s">
        <v>94</v>
      </c>
      <c r="T826" s="191" t="s">
        <v>95</v>
      </c>
      <c r="U826" s="191" t="s">
        <v>96</v>
      </c>
      <c r="V826" s="192" t="s">
        <v>97</v>
      </c>
      <c r="W826" s="263" t="s">
        <v>98</v>
      </c>
      <c r="X826" s="264"/>
      <c r="Y826" s="264"/>
      <c r="Z826" s="264"/>
      <c r="AA826" s="265"/>
    </row>
    <row r="827" spans="1:28" ht="21.75" customHeight="1" thickBot="1" x14ac:dyDescent="0.25">
      <c r="A827" s="266" t="s">
        <v>144</v>
      </c>
      <c r="B827" s="274"/>
      <c r="C827" s="275"/>
      <c r="D827" s="193" t="s">
        <v>100</v>
      </c>
      <c r="E827" s="193"/>
      <c r="F827" s="194"/>
      <c r="G827" s="195" t="s">
        <v>100</v>
      </c>
      <c r="H827" s="190"/>
      <c r="I827" s="193"/>
      <c r="J827" s="193"/>
      <c r="K827" s="193"/>
      <c r="L827" s="195"/>
      <c r="M827" s="162" t="s">
        <v>138</v>
      </c>
      <c r="N827" s="176"/>
      <c r="O827" s="94"/>
      <c r="P827" s="266" t="s">
        <v>144</v>
      </c>
      <c r="Q827" s="274"/>
      <c r="R827" s="275"/>
      <c r="S827" s="193" t="s">
        <v>100</v>
      </c>
      <c r="T827" s="193"/>
      <c r="U827" s="194"/>
      <c r="V827" s="195" t="s">
        <v>100</v>
      </c>
      <c r="W827" s="190"/>
      <c r="X827" s="193"/>
      <c r="Y827" s="193"/>
      <c r="Z827" s="193"/>
      <c r="AA827" s="195"/>
      <c r="AB827" s="162" t="s">
        <v>138</v>
      </c>
    </row>
    <row r="828" spans="1:28" ht="21.75" customHeight="1" x14ac:dyDescent="0.2">
      <c r="A828" s="196" t="s">
        <v>112</v>
      </c>
      <c r="B828" s="71">
        <f>VLOOKUP($D825,'Tischplan_16er_1.-5.'!$4:$100,34)</f>
        <v>15</v>
      </c>
      <c r="C828" s="71">
        <f>VLOOKUP($D825,'Tischplan_16er_1.-5.'!$4:$100,35)</f>
        <v>3</v>
      </c>
      <c r="D828" s="197"/>
      <c r="E828" s="197"/>
      <c r="F828" s="198"/>
      <c r="G828" s="199"/>
      <c r="H828" s="200"/>
      <c r="I828" s="197"/>
      <c r="J828" s="197"/>
      <c r="K828" s="197"/>
      <c r="L828" s="199"/>
      <c r="M828" s="157"/>
      <c r="N828" s="176"/>
      <c r="O828" s="94"/>
      <c r="P828" s="196" t="s">
        <v>112</v>
      </c>
      <c r="Q828" s="71">
        <f>VLOOKUP($S825,'Tischplan_16er_1.-5.'!$4:$100,34)</f>
        <v>16</v>
      </c>
      <c r="R828" s="71">
        <f>VLOOKUP($S825,'Tischplan_16er_1.-5.'!$4:$100,35)</f>
        <v>3</v>
      </c>
      <c r="S828" s="197"/>
      <c r="T828" s="197"/>
      <c r="U828" s="198"/>
      <c r="V828" s="199"/>
      <c r="W828" s="200"/>
      <c r="X828" s="197"/>
      <c r="Y828" s="197"/>
      <c r="Z828" s="197"/>
      <c r="AA828" s="199"/>
      <c r="AB828" s="157"/>
    </row>
    <row r="829" spans="1:28" ht="21.75" customHeight="1" x14ac:dyDescent="0.2">
      <c r="A829" s="201" t="s">
        <v>113</v>
      </c>
      <c r="B829" s="168">
        <f>VLOOKUP($D825,'Tischplan_16er_1.-5.'!$4:$100,36)</f>
        <v>14</v>
      </c>
      <c r="C829" s="168">
        <f>VLOOKUP($D825,'Tischplan_16er_1.-5.'!$4:$100,37)</f>
        <v>4</v>
      </c>
      <c r="D829" s="202"/>
      <c r="E829" s="202"/>
      <c r="F829" s="203"/>
      <c r="G829" s="204"/>
      <c r="H829" s="205"/>
      <c r="I829" s="202"/>
      <c r="J829" s="202"/>
      <c r="K829" s="202"/>
      <c r="L829" s="204"/>
      <c r="M829" s="157"/>
      <c r="N829" s="176"/>
      <c r="O829" s="94"/>
      <c r="P829" s="201" t="s">
        <v>113</v>
      </c>
      <c r="Q829" s="168">
        <f>VLOOKUP($S825,'Tischplan_16er_1.-5.'!$4:$100,36)</f>
        <v>13</v>
      </c>
      <c r="R829" s="168">
        <f>VLOOKUP($S825,'Tischplan_16er_1.-5.'!$4:$100,37)</f>
        <v>4</v>
      </c>
      <c r="S829" s="202"/>
      <c r="T829" s="202"/>
      <c r="U829" s="203"/>
      <c r="V829" s="204"/>
      <c r="W829" s="205"/>
      <c r="X829" s="202"/>
      <c r="Y829" s="202"/>
      <c r="Z829" s="202"/>
      <c r="AA829" s="204"/>
      <c r="AB829" s="157"/>
    </row>
    <row r="830" spans="1:28" ht="21.75" customHeight="1" thickBot="1" x14ac:dyDescent="0.25">
      <c r="A830" s="206" t="s">
        <v>145</v>
      </c>
      <c r="B830" s="73">
        <f>VLOOKUP($D825,'Tischplan_16er_1.-5.'!$4:$100,38)</f>
        <v>13</v>
      </c>
      <c r="C830" s="73">
        <f>VLOOKUP($D825,'Tischplan_16er_1.-5.'!$4:$100,39)</f>
        <v>1</v>
      </c>
      <c r="D830" s="207"/>
      <c r="E830" s="207"/>
      <c r="F830" s="208"/>
      <c r="G830" s="209"/>
      <c r="H830" s="210"/>
      <c r="I830" s="207"/>
      <c r="J830" s="207"/>
      <c r="K830" s="207"/>
      <c r="L830" s="209"/>
      <c r="M830" s="157"/>
      <c r="N830" s="176"/>
      <c r="O830" s="94"/>
      <c r="P830" s="206" t="s">
        <v>145</v>
      </c>
      <c r="Q830" s="73">
        <f>VLOOKUP($S825,'Tischplan_16er_1.-5.'!$4:$100,38)</f>
        <v>14</v>
      </c>
      <c r="R830" s="73">
        <f>VLOOKUP($S825,'Tischplan_16er_1.-5.'!$4:$100,39)</f>
        <v>1</v>
      </c>
      <c r="S830" s="207"/>
      <c r="T830" s="207"/>
      <c r="U830" s="208"/>
      <c r="V830" s="209"/>
      <c r="W830" s="210"/>
      <c r="X830" s="207"/>
      <c r="Y830" s="207"/>
      <c r="Z830" s="207"/>
      <c r="AA830" s="209"/>
      <c r="AB830" s="157"/>
    </row>
    <row r="831" spans="1:28" ht="21.75" customHeight="1" thickBot="1" x14ac:dyDescent="0.25">
      <c r="A831" s="266" t="s">
        <v>146</v>
      </c>
      <c r="B831" s="274"/>
      <c r="C831" s="275"/>
      <c r="D831" s="193"/>
      <c r="E831" s="193"/>
      <c r="F831" s="194"/>
      <c r="G831" s="195"/>
      <c r="H831" s="190"/>
      <c r="I831" s="193"/>
      <c r="J831" s="193"/>
      <c r="K831" s="193"/>
      <c r="L831" s="195"/>
      <c r="O831" s="189"/>
      <c r="P831" s="266" t="s">
        <v>146</v>
      </c>
      <c r="Q831" s="274"/>
      <c r="R831" s="275"/>
      <c r="S831" s="193"/>
      <c r="T831" s="193"/>
      <c r="U831" s="194"/>
      <c r="V831" s="195"/>
      <c r="W831" s="190"/>
      <c r="X831" s="193"/>
      <c r="Y831" s="193"/>
      <c r="Z831" s="193"/>
      <c r="AA831" s="195"/>
    </row>
    <row r="832" spans="1:28" ht="21.75" customHeight="1" thickBot="1" x14ac:dyDescent="0.25">
      <c r="A832" s="266" t="s">
        <v>147</v>
      </c>
      <c r="B832" s="274"/>
      <c r="C832" s="275"/>
      <c r="D832" s="193" t="s">
        <v>100</v>
      </c>
      <c r="E832" s="193"/>
      <c r="F832" s="194"/>
      <c r="G832" s="195" t="s">
        <v>100</v>
      </c>
      <c r="H832" s="190"/>
      <c r="I832" s="193"/>
      <c r="J832" s="193"/>
      <c r="K832" s="193"/>
      <c r="L832" s="195"/>
      <c r="O832" s="189"/>
      <c r="P832" s="266" t="s">
        <v>147</v>
      </c>
      <c r="Q832" s="274"/>
      <c r="R832" s="275"/>
      <c r="S832" s="193" t="s">
        <v>100</v>
      </c>
      <c r="T832" s="193"/>
      <c r="U832" s="194"/>
      <c r="V832" s="195" t="s">
        <v>100</v>
      </c>
      <c r="W832" s="190"/>
      <c r="X832" s="193"/>
      <c r="Y832" s="193"/>
      <c r="Z832" s="193"/>
      <c r="AA832" s="195"/>
    </row>
    <row r="833" spans="1:27" ht="9" customHeight="1" thickBot="1" x14ac:dyDescent="0.25">
      <c r="A833" s="164"/>
      <c r="B833" s="211"/>
      <c r="C833" s="211"/>
      <c r="D833" s="188"/>
      <c r="E833" s="188"/>
      <c r="F833" s="188"/>
      <c r="G833" s="188"/>
      <c r="H833" s="188"/>
      <c r="I833" s="188"/>
      <c r="J833" s="188"/>
      <c r="K833" s="188"/>
      <c r="L833" s="188"/>
      <c r="P833" s="164"/>
      <c r="Q833" s="174"/>
      <c r="R833" s="174"/>
      <c r="S833" s="212"/>
      <c r="T833" s="212"/>
      <c r="U833" s="212"/>
      <c r="V833" s="212"/>
      <c r="W833" s="212"/>
      <c r="X833" s="212"/>
      <c r="Y833" s="212"/>
      <c r="Z833" s="212"/>
      <c r="AA833" s="212"/>
    </row>
    <row r="834" spans="1:27" ht="18" customHeight="1" thickBot="1" x14ac:dyDescent="0.3">
      <c r="A834" s="82" t="s">
        <v>148</v>
      </c>
      <c r="B834" s="188"/>
      <c r="C834" s="188"/>
      <c r="D834" s="84"/>
      <c r="E834" s="84"/>
      <c r="F834" s="188"/>
      <c r="G834" s="84"/>
      <c r="H834" s="188"/>
      <c r="I834" s="188"/>
      <c r="J834" s="188"/>
      <c r="K834" s="188"/>
      <c r="L834" s="213"/>
      <c r="O834" s="189"/>
      <c r="P834" s="82" t="s">
        <v>148</v>
      </c>
      <c r="Q834" s="188"/>
      <c r="R834" s="188"/>
      <c r="S834" s="84"/>
      <c r="T834" s="84"/>
      <c r="U834" s="188"/>
      <c r="V834" s="84"/>
      <c r="W834" s="188"/>
      <c r="X834" s="188"/>
      <c r="Y834" s="188"/>
      <c r="Z834" s="188"/>
      <c r="AA834" s="213"/>
    </row>
    <row r="835" spans="1:27" ht="21.75" customHeight="1" x14ac:dyDescent="0.2">
      <c r="A835" s="196" t="str">
        <f>$S795</f>
        <v>R1</v>
      </c>
      <c r="B835" s="71"/>
      <c r="C835" s="71"/>
      <c r="D835" s="197"/>
      <c r="E835" s="197"/>
      <c r="F835" s="197"/>
      <c r="G835" s="199"/>
      <c r="H835" s="200"/>
      <c r="I835" s="197"/>
      <c r="J835" s="197"/>
      <c r="K835" s="197"/>
      <c r="L835" s="199"/>
      <c r="O835" s="189"/>
      <c r="P835" s="196" t="str">
        <f>$S795</f>
        <v>R1</v>
      </c>
      <c r="Q835" s="71"/>
      <c r="R835" s="71"/>
      <c r="S835" s="197"/>
      <c r="T835" s="197"/>
      <c r="U835" s="197"/>
      <c r="V835" s="199"/>
      <c r="W835" s="200"/>
      <c r="X835" s="197"/>
      <c r="Y835" s="197"/>
      <c r="Z835" s="197"/>
      <c r="AA835" s="199"/>
    </row>
    <row r="836" spans="1:27" ht="21.75" customHeight="1" x14ac:dyDescent="0.2">
      <c r="A836" s="201" t="str">
        <f>$D795</f>
        <v>R2</v>
      </c>
      <c r="B836" s="168"/>
      <c r="C836" s="168"/>
      <c r="D836" s="202"/>
      <c r="E836" s="202"/>
      <c r="F836" s="202"/>
      <c r="G836" s="204"/>
      <c r="H836" s="205"/>
      <c r="I836" s="202"/>
      <c r="J836" s="202"/>
      <c r="K836" s="202"/>
      <c r="L836" s="204"/>
      <c r="O836" s="189"/>
      <c r="P836" s="201" t="str">
        <f>$D795</f>
        <v>R2</v>
      </c>
      <c r="Q836" s="168"/>
      <c r="R836" s="168"/>
      <c r="S836" s="202"/>
      <c r="T836" s="202"/>
      <c r="U836" s="202"/>
      <c r="V836" s="204"/>
      <c r="W836" s="205"/>
      <c r="X836" s="202"/>
      <c r="Y836" s="202"/>
      <c r="Z836" s="202"/>
      <c r="AA836" s="204"/>
    </row>
    <row r="837" spans="1:27" ht="21.75" customHeight="1" x14ac:dyDescent="0.2">
      <c r="A837" s="201" t="str">
        <f>$S825</f>
        <v>R3</v>
      </c>
      <c r="B837" s="168"/>
      <c r="C837" s="168"/>
      <c r="D837" s="202"/>
      <c r="E837" s="202"/>
      <c r="F837" s="202"/>
      <c r="G837" s="204"/>
      <c r="H837" s="205"/>
      <c r="I837" s="202"/>
      <c r="J837" s="202"/>
      <c r="K837" s="202"/>
      <c r="L837" s="204"/>
      <c r="O837" s="189"/>
      <c r="P837" s="201" t="str">
        <f>$S825</f>
        <v>R3</v>
      </c>
      <c r="Q837" s="168"/>
      <c r="R837" s="168"/>
      <c r="S837" s="202"/>
      <c r="T837" s="202"/>
      <c r="U837" s="202"/>
      <c r="V837" s="204"/>
      <c r="W837" s="205"/>
      <c r="X837" s="202"/>
      <c r="Y837" s="202"/>
      <c r="Z837" s="202"/>
      <c r="AA837" s="204"/>
    </row>
    <row r="838" spans="1:27" ht="21.75" customHeight="1" thickBot="1" x14ac:dyDescent="0.25">
      <c r="A838" s="214" t="str">
        <f>$D825</f>
        <v>R4</v>
      </c>
      <c r="B838" s="73"/>
      <c r="C838" s="73"/>
      <c r="D838" s="207"/>
      <c r="E838" s="207"/>
      <c r="F838" s="207"/>
      <c r="G838" s="209"/>
      <c r="H838" s="210"/>
      <c r="I838" s="207"/>
      <c r="J838" s="207"/>
      <c r="K838" s="207"/>
      <c r="L838" s="209"/>
      <c r="O838" s="189"/>
      <c r="P838" s="214" t="str">
        <f>$D825</f>
        <v>R4</v>
      </c>
      <c r="Q838" s="73"/>
      <c r="R838" s="73"/>
      <c r="S838" s="207"/>
      <c r="T838" s="207"/>
      <c r="U838" s="207"/>
      <c r="V838" s="209"/>
      <c r="W838" s="210"/>
      <c r="X838" s="207"/>
      <c r="Y838" s="207"/>
      <c r="Z838" s="207"/>
      <c r="AA838" s="209"/>
    </row>
    <row r="839" spans="1:27" ht="21.75" customHeight="1" thickBot="1" x14ac:dyDescent="0.3">
      <c r="A839" s="105" t="s">
        <v>114</v>
      </c>
      <c r="B839" s="193"/>
      <c r="C839" s="193"/>
      <c r="D839" s="193"/>
      <c r="E839" s="193"/>
      <c r="F839" s="193"/>
      <c r="G839" s="195"/>
      <c r="H839" s="190"/>
      <c r="I839" s="193"/>
      <c r="J839" s="193"/>
      <c r="K839" s="193"/>
      <c r="L839" s="195"/>
      <c r="M839" s="183"/>
      <c r="N839" s="183"/>
      <c r="O839" s="184"/>
      <c r="P839" s="105" t="s">
        <v>114</v>
      </c>
      <c r="Q839" s="193"/>
      <c r="R839" s="193"/>
      <c r="S839" s="193"/>
      <c r="T839" s="193"/>
      <c r="U839" s="193"/>
      <c r="V839" s="195"/>
      <c r="W839" s="190"/>
      <c r="X839" s="193"/>
      <c r="Y839" s="193"/>
      <c r="Z839" s="193"/>
      <c r="AA839" s="195"/>
    </row>
    <row r="840" spans="1:27" ht="3" customHeight="1" x14ac:dyDescent="0.2"/>
    <row r="841" spans="1:27" ht="21" customHeight="1" x14ac:dyDescent="0.2">
      <c r="A841" s="181" t="str">
        <f>"Die "&amp;$B854&amp;" wird freundlich unterstützt von:"</f>
        <v>Die   3-Serien Liga wird freundlich unterstützt von:</v>
      </c>
      <c r="M841" s="183"/>
      <c r="N841" s="183"/>
      <c r="O841" s="184"/>
      <c r="P841" s="181" t="str">
        <f>"Die "&amp;$B854&amp;" wird freundlich unterstützt von:"</f>
        <v>Die   3-Serien Liga wird freundlich unterstützt von:</v>
      </c>
    </row>
    <row r="842" spans="1:27" ht="18" customHeight="1" x14ac:dyDescent="0.25">
      <c r="A842" s="185"/>
      <c r="B842" s="186"/>
      <c r="C842" s="186"/>
      <c r="D842" s="186"/>
      <c r="E842" s="186"/>
      <c r="F842" s="186"/>
      <c r="G842" s="186"/>
      <c r="H842" s="186"/>
      <c r="I842" s="186"/>
      <c r="J842" s="186"/>
      <c r="K842" s="186"/>
      <c r="L842" s="186"/>
      <c r="O842" s="184"/>
      <c r="P842" s="185"/>
      <c r="Q842" s="186"/>
      <c r="R842" s="186"/>
      <c r="S842" s="186"/>
      <c r="T842" s="186"/>
      <c r="U842" s="186"/>
      <c r="V842" s="186"/>
      <c r="W842" s="186"/>
      <c r="X842" s="186"/>
      <c r="Y842" s="186"/>
      <c r="Z842" s="186"/>
      <c r="AA842" s="186"/>
    </row>
    <row r="843" spans="1:27" ht="18" customHeight="1" x14ac:dyDescent="0.3">
      <c r="A843" s="187">
        <f>$A$3</f>
        <v>0</v>
      </c>
      <c r="B843" s="186"/>
      <c r="C843" s="186"/>
      <c r="D843" s="186"/>
      <c r="E843" s="186"/>
      <c r="F843" s="186"/>
      <c r="G843" s="186"/>
      <c r="H843" s="186"/>
      <c r="I843" s="186"/>
      <c r="J843" s="186"/>
      <c r="K843" s="186"/>
      <c r="L843" s="186"/>
      <c r="O843" s="184"/>
      <c r="P843" s="187">
        <f>$A$3</f>
        <v>0</v>
      </c>
      <c r="Q843" s="186"/>
      <c r="R843" s="186"/>
      <c r="S843" s="186"/>
      <c r="T843" s="186"/>
      <c r="U843" s="186"/>
      <c r="V843" s="186"/>
      <c r="W843" s="186"/>
      <c r="X843" s="186"/>
      <c r="Y843" s="186"/>
      <c r="Z843" s="186"/>
      <c r="AA843" s="186"/>
    </row>
    <row r="844" spans="1:27" ht="18" customHeight="1" x14ac:dyDescent="0.25">
      <c r="A844" s="185"/>
      <c r="B844" s="186"/>
      <c r="C844" s="186"/>
      <c r="D844" s="186"/>
      <c r="E844" s="186"/>
      <c r="F844" s="186"/>
      <c r="G844" s="186"/>
      <c r="H844" s="186"/>
      <c r="I844" s="186"/>
      <c r="J844" s="186"/>
      <c r="K844" s="186"/>
      <c r="L844" s="186"/>
      <c r="O844" s="184"/>
      <c r="P844" s="185"/>
      <c r="Q844" s="186"/>
      <c r="R844" s="186"/>
      <c r="S844" s="186"/>
      <c r="T844" s="186"/>
      <c r="U844" s="186"/>
      <c r="V844" s="186"/>
      <c r="W844" s="186"/>
      <c r="X844" s="186"/>
      <c r="Y844" s="186"/>
      <c r="Z844" s="186"/>
      <c r="AA844" s="186"/>
    </row>
    <row r="845" spans="1:27" ht="18" customHeight="1" x14ac:dyDescent="0.25">
      <c r="A845" s="185"/>
      <c r="B845" s="186"/>
      <c r="C845" s="186"/>
      <c r="D845" s="186"/>
      <c r="E845" s="186"/>
      <c r="F845" s="186"/>
      <c r="G845" s="186"/>
      <c r="H845" s="186"/>
      <c r="I845" s="186"/>
      <c r="J845" s="186"/>
      <c r="K845" s="186"/>
      <c r="L845" s="186"/>
      <c r="O845" s="184"/>
      <c r="P845" s="185"/>
      <c r="Q845" s="186"/>
      <c r="R845" s="186"/>
      <c r="S845" s="186"/>
      <c r="T845" s="186"/>
      <c r="U845" s="186"/>
      <c r="V845" s="186"/>
      <c r="W845" s="186"/>
      <c r="X845" s="186"/>
      <c r="Y845" s="186"/>
      <c r="Z845" s="186"/>
      <c r="AA845" s="186"/>
    </row>
    <row r="846" spans="1:27" ht="18" customHeight="1" x14ac:dyDescent="0.25">
      <c r="A846" s="185"/>
      <c r="B846" s="186"/>
      <c r="C846" s="186"/>
      <c r="D846" s="186"/>
      <c r="E846" s="186"/>
      <c r="F846" s="186"/>
      <c r="G846" s="186"/>
      <c r="H846" s="186"/>
      <c r="I846" s="186"/>
      <c r="J846" s="186"/>
      <c r="K846" s="186"/>
      <c r="L846" s="186"/>
      <c r="O846" s="184"/>
      <c r="P846" s="185"/>
      <c r="Q846" s="186"/>
      <c r="R846" s="186"/>
      <c r="S846" s="186"/>
      <c r="T846" s="186"/>
      <c r="U846" s="186"/>
      <c r="V846" s="186"/>
      <c r="W846" s="186"/>
      <c r="X846" s="186"/>
      <c r="Y846" s="186"/>
      <c r="Z846" s="186"/>
      <c r="AA846" s="186"/>
    </row>
    <row r="847" spans="1:27" ht="18" customHeight="1" x14ac:dyDescent="0.25">
      <c r="A847" s="185"/>
      <c r="B847" s="186"/>
      <c r="C847" s="186"/>
      <c r="D847" s="186"/>
      <c r="E847" s="186"/>
      <c r="F847" s="186"/>
      <c r="G847" s="186"/>
      <c r="H847" s="186"/>
      <c r="I847" s="186"/>
      <c r="J847" s="186"/>
      <c r="K847" s="186"/>
      <c r="L847" s="186"/>
      <c r="O847" s="184"/>
      <c r="P847" s="185"/>
      <c r="Q847" s="186"/>
      <c r="R847" s="186"/>
      <c r="S847" s="186"/>
      <c r="T847" s="186"/>
      <c r="U847" s="186"/>
      <c r="V847" s="186"/>
      <c r="W847" s="186"/>
      <c r="X847" s="186"/>
      <c r="Y847" s="186"/>
      <c r="Z847" s="186"/>
      <c r="AA847" s="186"/>
    </row>
    <row r="848" spans="1:27" ht="18" customHeight="1" x14ac:dyDescent="0.25">
      <c r="A848" s="185"/>
      <c r="B848" s="186"/>
      <c r="C848" s="186"/>
      <c r="D848" s="186"/>
      <c r="E848" s="186"/>
      <c r="F848" s="186"/>
      <c r="G848" s="186"/>
      <c r="H848" s="186"/>
      <c r="I848" s="186"/>
      <c r="J848" s="186"/>
      <c r="K848" s="186"/>
      <c r="L848" s="186"/>
      <c r="O848" s="184"/>
      <c r="P848" s="185"/>
      <c r="Q848" s="186"/>
      <c r="R848" s="186"/>
      <c r="S848" s="186"/>
      <c r="T848" s="186"/>
      <c r="U848" s="186"/>
      <c r="V848" s="186"/>
      <c r="W848" s="186"/>
      <c r="X848" s="186"/>
      <c r="Y848" s="186"/>
      <c r="Z848" s="186"/>
      <c r="AA848" s="186"/>
    </row>
    <row r="849" spans="1:28" ht="18" customHeight="1" x14ac:dyDescent="0.25">
      <c r="A849" s="185"/>
      <c r="B849" s="186"/>
      <c r="C849" s="186"/>
      <c r="D849" s="186"/>
      <c r="E849" s="186"/>
      <c r="F849" s="186"/>
      <c r="G849" s="186"/>
      <c r="H849" s="186"/>
      <c r="I849" s="186"/>
      <c r="J849" s="186"/>
      <c r="K849" s="186"/>
      <c r="L849" s="186"/>
      <c r="O849" s="184"/>
      <c r="P849" s="185"/>
      <c r="Q849" s="186"/>
      <c r="R849" s="186"/>
      <c r="S849" s="186"/>
      <c r="T849" s="186"/>
      <c r="U849" s="186"/>
      <c r="V849" s="186"/>
      <c r="W849" s="186"/>
      <c r="X849" s="186"/>
      <c r="Y849" s="186"/>
      <c r="Z849" s="186"/>
      <c r="AA849" s="186"/>
    </row>
    <row r="850" spans="1:28" ht="18" customHeight="1" x14ac:dyDescent="0.25">
      <c r="A850" s="185"/>
      <c r="B850" s="186"/>
      <c r="C850" s="186"/>
      <c r="D850" s="186"/>
      <c r="E850" s="186"/>
      <c r="F850" s="186"/>
      <c r="G850" s="186"/>
      <c r="H850" s="186"/>
      <c r="I850" s="186"/>
      <c r="J850" s="186"/>
      <c r="K850" s="186"/>
      <c r="L850" s="186"/>
      <c r="O850" s="184"/>
      <c r="P850" s="185"/>
      <c r="Q850" s="186"/>
      <c r="R850" s="186"/>
      <c r="S850" s="186"/>
      <c r="T850" s="186"/>
      <c r="U850" s="186"/>
      <c r="V850" s="186"/>
      <c r="W850" s="186"/>
      <c r="X850" s="186"/>
      <c r="Y850" s="186"/>
      <c r="Z850" s="186"/>
      <c r="AA850" s="186"/>
    </row>
    <row r="851" spans="1:28" ht="18" customHeight="1" x14ac:dyDescent="0.25">
      <c r="A851" s="185"/>
      <c r="B851" s="186"/>
      <c r="C851" s="186"/>
      <c r="D851" s="186"/>
      <c r="E851" s="186"/>
      <c r="F851" s="186"/>
      <c r="G851" s="186"/>
      <c r="H851" s="186"/>
      <c r="I851" s="186"/>
      <c r="J851" s="186"/>
      <c r="K851" s="186"/>
      <c r="L851" s="186"/>
      <c r="O851" s="184"/>
      <c r="P851" s="185"/>
      <c r="Q851" s="186"/>
      <c r="R851" s="186"/>
      <c r="S851" s="186"/>
      <c r="T851" s="186"/>
      <c r="U851" s="186"/>
      <c r="V851" s="186"/>
      <c r="W851" s="186"/>
      <c r="X851" s="186"/>
      <c r="Y851" s="186"/>
      <c r="Z851" s="186"/>
      <c r="AA851" s="186"/>
    </row>
    <row r="852" spans="1:28" ht="18" customHeight="1" x14ac:dyDescent="0.25">
      <c r="A852" s="185"/>
      <c r="B852" s="186"/>
      <c r="C852" s="186"/>
      <c r="D852" s="186"/>
      <c r="E852" s="186"/>
      <c r="F852" s="186"/>
      <c r="G852" s="186"/>
      <c r="H852" s="186"/>
      <c r="I852" s="186"/>
      <c r="J852" s="186"/>
      <c r="K852" s="186"/>
      <c r="L852" s="186"/>
      <c r="O852" s="184"/>
      <c r="P852" s="185"/>
      <c r="Q852" s="186"/>
      <c r="R852" s="186"/>
      <c r="S852" s="186"/>
      <c r="T852" s="186"/>
      <c r="U852" s="186"/>
      <c r="V852" s="186"/>
      <c r="W852" s="186"/>
      <c r="X852" s="186"/>
      <c r="Y852" s="186"/>
      <c r="Z852" s="186"/>
      <c r="AA852" s="186"/>
    </row>
    <row r="853" spans="1:28" ht="18" customHeight="1" x14ac:dyDescent="0.25">
      <c r="A853" s="185"/>
      <c r="B853" s="186"/>
      <c r="C853" s="186"/>
      <c r="D853" s="186"/>
      <c r="E853" s="186"/>
      <c r="F853" s="186"/>
      <c r="G853" s="186"/>
      <c r="H853" s="186"/>
      <c r="I853" s="186"/>
      <c r="J853" s="186"/>
      <c r="K853" s="186"/>
      <c r="L853" s="186"/>
      <c r="O853" s="184"/>
      <c r="P853" s="185"/>
      <c r="Q853" s="186"/>
      <c r="R853" s="186"/>
      <c r="S853" s="186"/>
      <c r="T853" s="186"/>
      <c r="U853" s="186"/>
      <c r="V853" s="186"/>
      <c r="W853" s="186"/>
      <c r="X853" s="186"/>
      <c r="Y853" s="186"/>
      <c r="Z853" s="186"/>
      <c r="AA853" s="186"/>
    </row>
    <row r="854" spans="1:28" ht="24" customHeight="1" thickBot="1" x14ac:dyDescent="0.25">
      <c r="A854" s="81"/>
      <c r="B854" s="267" t="str">
        <f>VORNE_15S!$B$1</f>
        <v xml:space="preserve">  3-Serien Liga</v>
      </c>
      <c r="C854" s="267"/>
      <c r="D854" s="267"/>
      <c r="E854" s="267"/>
      <c r="F854" s="267"/>
      <c r="G854" s="267"/>
      <c r="H854" s="267"/>
      <c r="I854" s="267"/>
      <c r="J854" s="268">
        <f>VORNE_15S!J841</f>
        <v>2023</v>
      </c>
      <c r="K854" s="268"/>
      <c r="L854" s="268"/>
      <c r="M854" s="180" t="str">
        <f>VORNE_15S!M841</f>
        <v>S</v>
      </c>
      <c r="N854" s="180"/>
      <c r="O854" s="69">
        <f>VORNE_15S!O841</f>
        <v>2</v>
      </c>
      <c r="P854" s="81"/>
      <c r="Q854" s="267" t="str">
        <f>$B$14</f>
        <v xml:space="preserve">  3-Serien Liga</v>
      </c>
      <c r="R854" s="267"/>
      <c r="S854" s="267"/>
      <c r="T854" s="267"/>
      <c r="U854" s="267"/>
      <c r="V854" s="267"/>
      <c r="W854" s="267"/>
      <c r="X854" s="267"/>
      <c r="Y854" s="268">
        <f>$J$14</f>
        <v>2023</v>
      </c>
      <c r="Z854" s="268"/>
      <c r="AA854" s="268"/>
    </row>
    <row r="855" spans="1:28" ht="18" customHeight="1" thickBot="1" x14ac:dyDescent="0.3">
      <c r="A855" s="82" t="s">
        <v>90</v>
      </c>
      <c r="B855" s="188"/>
      <c r="C855" s="188"/>
      <c r="D855" s="84" t="str">
        <f>M854&amp;O854</f>
        <v>S2</v>
      </c>
      <c r="E855" s="84" t="s">
        <v>91</v>
      </c>
      <c r="F855" s="188"/>
      <c r="G855" s="254"/>
      <c r="H855" s="254"/>
      <c r="I855" s="254"/>
      <c r="J855" s="254"/>
      <c r="K855" s="254"/>
      <c r="L855" s="257"/>
      <c r="M855" s="166"/>
      <c r="N855" s="166"/>
      <c r="O855" s="189"/>
      <c r="P855" s="82" t="s">
        <v>90</v>
      </c>
      <c r="Q855" s="188"/>
      <c r="R855" s="188"/>
      <c r="S855" s="84" t="str">
        <f>M854&amp;O854-1</f>
        <v>S1</v>
      </c>
      <c r="T855" s="84" t="s">
        <v>91</v>
      </c>
      <c r="U855" s="188"/>
      <c r="V855" s="254"/>
      <c r="W855" s="254"/>
      <c r="X855" s="254"/>
      <c r="Y855" s="254"/>
      <c r="Z855" s="254"/>
      <c r="AA855" s="257"/>
    </row>
    <row r="856" spans="1:28" ht="18" customHeight="1" thickBot="1" x14ac:dyDescent="0.25">
      <c r="A856" s="190" t="s">
        <v>92</v>
      </c>
      <c r="B856" s="191" t="s">
        <v>93</v>
      </c>
      <c r="C856" s="191" t="s">
        <v>23</v>
      </c>
      <c r="D856" s="191" t="s">
        <v>94</v>
      </c>
      <c r="E856" s="191" t="s">
        <v>95</v>
      </c>
      <c r="F856" s="191" t="s">
        <v>96</v>
      </c>
      <c r="G856" s="192" t="s">
        <v>97</v>
      </c>
      <c r="H856" s="263" t="s">
        <v>98</v>
      </c>
      <c r="I856" s="264"/>
      <c r="J856" s="264"/>
      <c r="K856" s="264"/>
      <c r="L856" s="265"/>
      <c r="M856" s="166"/>
      <c r="N856" s="166"/>
      <c r="O856" s="189"/>
      <c r="P856" s="190" t="s">
        <v>92</v>
      </c>
      <c r="Q856" s="191" t="s">
        <v>93</v>
      </c>
      <c r="R856" s="191" t="s">
        <v>23</v>
      </c>
      <c r="S856" s="191" t="s">
        <v>94</v>
      </c>
      <c r="T856" s="191" t="s">
        <v>95</v>
      </c>
      <c r="U856" s="191" t="s">
        <v>96</v>
      </c>
      <c r="V856" s="192" t="s">
        <v>97</v>
      </c>
      <c r="W856" s="263" t="s">
        <v>98</v>
      </c>
      <c r="X856" s="264"/>
      <c r="Y856" s="264"/>
      <c r="Z856" s="264"/>
      <c r="AA856" s="265"/>
    </row>
    <row r="857" spans="1:28" ht="21.75" customHeight="1" thickBot="1" x14ac:dyDescent="0.25">
      <c r="A857" s="266" t="s">
        <v>144</v>
      </c>
      <c r="B857" s="274"/>
      <c r="C857" s="275"/>
      <c r="D857" s="193" t="s">
        <v>100</v>
      </c>
      <c r="E857" s="193"/>
      <c r="F857" s="194"/>
      <c r="G857" s="195" t="s">
        <v>100</v>
      </c>
      <c r="H857" s="190"/>
      <c r="I857" s="193"/>
      <c r="J857" s="193"/>
      <c r="K857" s="193"/>
      <c r="L857" s="195"/>
      <c r="M857" s="162" t="s">
        <v>138</v>
      </c>
      <c r="N857" s="176"/>
      <c r="O857" s="94"/>
      <c r="P857" s="266" t="s">
        <v>144</v>
      </c>
      <c r="Q857" s="274"/>
      <c r="R857" s="275"/>
      <c r="S857" s="193" t="s">
        <v>100</v>
      </c>
      <c r="T857" s="193"/>
      <c r="U857" s="194"/>
      <c r="V857" s="195" t="s">
        <v>100</v>
      </c>
      <c r="W857" s="190"/>
      <c r="X857" s="193"/>
      <c r="Y857" s="193"/>
      <c r="Z857" s="193"/>
      <c r="AA857" s="195"/>
      <c r="AB857" s="162" t="s">
        <v>138</v>
      </c>
    </row>
    <row r="858" spans="1:28" ht="21.75" customHeight="1" x14ac:dyDescent="0.2">
      <c r="A858" s="196" t="s">
        <v>112</v>
      </c>
      <c r="B858" s="71">
        <f>VLOOKUP($D855,'Tischplan_16er_1.-5.'!$4:$100,34)</f>
        <v>16</v>
      </c>
      <c r="C858" s="71">
        <f>VLOOKUP($D855,'Tischplan_16er_1.-5.'!$4:$100,35)</f>
        <v>4</v>
      </c>
      <c r="D858" s="197"/>
      <c r="E858" s="197"/>
      <c r="F858" s="198"/>
      <c r="G858" s="199"/>
      <c r="H858" s="200"/>
      <c r="I858" s="197"/>
      <c r="J858" s="197"/>
      <c r="K858" s="197"/>
      <c r="L858" s="199"/>
      <c r="M858" s="157"/>
      <c r="N858" s="176"/>
      <c r="O858" s="94"/>
      <c r="P858" s="196" t="s">
        <v>112</v>
      </c>
      <c r="Q858" s="71">
        <f>VLOOKUP($S855,'Tischplan_16er_1.-5.'!$4:$100,34)</f>
        <v>15</v>
      </c>
      <c r="R858" s="71">
        <f>VLOOKUP($S855,'Tischplan_16er_1.-5.'!$4:$100,35)</f>
        <v>4</v>
      </c>
      <c r="S858" s="197"/>
      <c r="T858" s="197"/>
      <c r="U858" s="198"/>
      <c r="V858" s="199"/>
      <c r="W858" s="200"/>
      <c r="X858" s="197"/>
      <c r="Y858" s="197"/>
      <c r="Z858" s="197"/>
      <c r="AA858" s="199"/>
      <c r="AB858" s="157"/>
    </row>
    <row r="859" spans="1:28" ht="21.75" customHeight="1" x14ac:dyDescent="0.2">
      <c r="A859" s="201" t="s">
        <v>113</v>
      </c>
      <c r="B859" s="168">
        <f>VLOOKUP($D855,'Tischplan_16er_1.-5.'!$4:$100,36)</f>
        <v>15</v>
      </c>
      <c r="C859" s="168">
        <f>VLOOKUP($D855,'Tischplan_16er_1.-5.'!$4:$100,37)</f>
        <v>3</v>
      </c>
      <c r="D859" s="202"/>
      <c r="E859" s="202"/>
      <c r="F859" s="203"/>
      <c r="G859" s="204"/>
      <c r="H859" s="205"/>
      <c r="I859" s="202"/>
      <c r="J859" s="202"/>
      <c r="K859" s="202"/>
      <c r="L859" s="204"/>
      <c r="M859" s="157"/>
      <c r="N859" s="176"/>
      <c r="O859" s="94"/>
      <c r="P859" s="201" t="s">
        <v>113</v>
      </c>
      <c r="Q859" s="168">
        <f>VLOOKUP($S855,'Tischplan_16er_1.-5.'!$4:$100,36)</f>
        <v>16</v>
      </c>
      <c r="R859" s="168">
        <f>VLOOKUP($S855,'Tischplan_16er_1.-5.'!$4:$100,37)</f>
        <v>3</v>
      </c>
      <c r="S859" s="202"/>
      <c r="T859" s="202"/>
      <c r="U859" s="203"/>
      <c r="V859" s="204"/>
      <c r="W859" s="205"/>
      <c r="X859" s="202"/>
      <c r="Y859" s="202"/>
      <c r="Z859" s="202"/>
      <c r="AA859" s="204"/>
      <c r="AB859" s="157"/>
    </row>
    <row r="860" spans="1:28" ht="21.75" customHeight="1" thickBot="1" x14ac:dyDescent="0.25">
      <c r="A860" s="206" t="s">
        <v>145</v>
      </c>
      <c r="B860" s="73">
        <f>VLOOKUP($D855,'Tischplan_16er_1.-5.'!$4:$100,38)</f>
        <v>13</v>
      </c>
      <c r="C860" s="73">
        <f>VLOOKUP($D855,'Tischplan_16er_1.-5.'!$4:$100,39)</f>
        <v>2</v>
      </c>
      <c r="D860" s="207"/>
      <c r="E860" s="207"/>
      <c r="F860" s="208"/>
      <c r="G860" s="209"/>
      <c r="H860" s="210"/>
      <c r="I860" s="207"/>
      <c r="J860" s="207"/>
      <c r="K860" s="207"/>
      <c r="L860" s="209"/>
      <c r="M860" s="157"/>
      <c r="N860" s="176"/>
      <c r="O860" s="94"/>
      <c r="P860" s="206" t="s">
        <v>145</v>
      </c>
      <c r="Q860" s="73">
        <f>VLOOKUP($S855,'Tischplan_16er_1.-5.'!$4:$100,38)</f>
        <v>14</v>
      </c>
      <c r="R860" s="73">
        <f>VLOOKUP($S855,'Tischplan_16er_1.-5.'!$4:$100,39)</f>
        <v>2</v>
      </c>
      <c r="S860" s="207"/>
      <c r="T860" s="207"/>
      <c r="U860" s="208"/>
      <c r="V860" s="209"/>
      <c r="W860" s="210"/>
      <c r="X860" s="207"/>
      <c r="Y860" s="207"/>
      <c r="Z860" s="207"/>
      <c r="AA860" s="209"/>
      <c r="AB860" s="157"/>
    </row>
    <row r="861" spans="1:28" ht="21.75" customHeight="1" thickBot="1" x14ac:dyDescent="0.25">
      <c r="A861" s="266" t="s">
        <v>146</v>
      </c>
      <c r="B861" s="274"/>
      <c r="C861" s="275"/>
      <c r="D861" s="193"/>
      <c r="E861" s="193"/>
      <c r="F861" s="194"/>
      <c r="G861" s="195"/>
      <c r="H861" s="190"/>
      <c r="I861" s="193"/>
      <c r="J861" s="193"/>
      <c r="K861" s="193"/>
      <c r="L861" s="195"/>
      <c r="O861" s="189"/>
      <c r="P861" s="266" t="s">
        <v>146</v>
      </c>
      <c r="Q861" s="274"/>
      <c r="R861" s="275"/>
      <c r="S861" s="193"/>
      <c r="T861" s="193"/>
      <c r="U861" s="194"/>
      <c r="V861" s="195"/>
      <c r="W861" s="190"/>
      <c r="X861" s="193"/>
      <c r="Y861" s="193"/>
      <c r="Z861" s="193"/>
      <c r="AA861" s="195"/>
    </row>
    <row r="862" spans="1:28" ht="21.75" customHeight="1" thickBot="1" x14ac:dyDescent="0.25">
      <c r="A862" s="266" t="s">
        <v>147</v>
      </c>
      <c r="B862" s="274"/>
      <c r="C862" s="275"/>
      <c r="D862" s="193" t="s">
        <v>100</v>
      </c>
      <c r="E862" s="193"/>
      <c r="F862" s="194"/>
      <c r="G862" s="195" t="s">
        <v>100</v>
      </c>
      <c r="H862" s="190"/>
      <c r="I862" s="193"/>
      <c r="J862" s="193"/>
      <c r="K862" s="193"/>
      <c r="L862" s="195"/>
      <c r="O862" s="189"/>
      <c r="P862" s="266" t="s">
        <v>147</v>
      </c>
      <c r="Q862" s="274"/>
      <c r="R862" s="275"/>
      <c r="S862" s="193" t="s">
        <v>100</v>
      </c>
      <c r="T862" s="193"/>
      <c r="U862" s="194"/>
      <c r="V862" s="195" t="s">
        <v>100</v>
      </c>
      <c r="W862" s="190"/>
      <c r="X862" s="193"/>
      <c r="Y862" s="193"/>
      <c r="Z862" s="193"/>
      <c r="AA862" s="195"/>
    </row>
    <row r="863" spans="1:28" ht="9" customHeight="1" thickBot="1" x14ac:dyDescent="0.25">
      <c r="A863" s="164"/>
      <c r="B863" s="211"/>
      <c r="C863" s="211"/>
      <c r="D863" s="188"/>
      <c r="E863" s="188"/>
      <c r="F863" s="188"/>
      <c r="G863" s="188"/>
      <c r="H863" s="188"/>
      <c r="I863" s="188"/>
      <c r="J863" s="188"/>
      <c r="K863" s="188"/>
      <c r="L863" s="188"/>
      <c r="P863" s="164"/>
      <c r="Q863" s="174"/>
      <c r="R863" s="174"/>
      <c r="S863" s="212"/>
      <c r="T863" s="212"/>
      <c r="U863" s="212"/>
      <c r="V863" s="212"/>
      <c r="W863" s="212"/>
      <c r="X863" s="212"/>
      <c r="Y863" s="212"/>
      <c r="Z863" s="212"/>
      <c r="AA863" s="212"/>
    </row>
    <row r="864" spans="1:28" ht="18" customHeight="1" thickBot="1" x14ac:dyDescent="0.3">
      <c r="A864" s="82" t="s">
        <v>148</v>
      </c>
      <c r="B864" s="188"/>
      <c r="C864" s="188"/>
      <c r="D864" s="84"/>
      <c r="E864" s="84"/>
      <c r="F864" s="188"/>
      <c r="G864" s="84"/>
      <c r="H864" s="188"/>
      <c r="I864" s="188"/>
      <c r="J864" s="188"/>
      <c r="K864" s="188"/>
      <c r="L864" s="213"/>
      <c r="O864" s="189"/>
      <c r="P864" s="82" t="s">
        <v>148</v>
      </c>
      <c r="Q864" s="188"/>
      <c r="R864" s="188"/>
      <c r="S864" s="84"/>
      <c r="T864" s="84"/>
      <c r="U864" s="188"/>
      <c r="V864" s="84"/>
      <c r="W864" s="188"/>
      <c r="X864" s="188"/>
      <c r="Y864" s="188"/>
      <c r="Z864" s="188"/>
      <c r="AA864" s="213"/>
    </row>
    <row r="865" spans="1:27" ht="21.75" customHeight="1" x14ac:dyDescent="0.2">
      <c r="A865" s="196" t="str">
        <f>$S855</f>
        <v>S1</v>
      </c>
      <c r="B865" s="71"/>
      <c r="C865" s="71"/>
      <c r="D865" s="197"/>
      <c r="E865" s="197"/>
      <c r="F865" s="197"/>
      <c r="G865" s="199"/>
      <c r="H865" s="200"/>
      <c r="I865" s="197"/>
      <c r="J865" s="197"/>
      <c r="K865" s="197"/>
      <c r="L865" s="199"/>
      <c r="O865" s="189"/>
      <c r="P865" s="196" t="str">
        <f>$S855</f>
        <v>S1</v>
      </c>
      <c r="Q865" s="71"/>
      <c r="R865" s="71"/>
      <c r="S865" s="197"/>
      <c r="T865" s="197"/>
      <c r="U865" s="197"/>
      <c r="V865" s="199"/>
      <c r="W865" s="200"/>
      <c r="X865" s="197"/>
      <c r="Y865" s="197"/>
      <c r="Z865" s="197"/>
      <c r="AA865" s="199"/>
    </row>
    <row r="866" spans="1:27" ht="21.75" customHeight="1" x14ac:dyDescent="0.2">
      <c r="A866" s="201" t="str">
        <f>$D855</f>
        <v>S2</v>
      </c>
      <c r="B866" s="168"/>
      <c r="C866" s="168"/>
      <c r="D866" s="202"/>
      <c r="E866" s="202"/>
      <c r="F866" s="202"/>
      <c r="G866" s="204"/>
      <c r="H866" s="205"/>
      <c r="I866" s="202"/>
      <c r="J866" s="202"/>
      <c r="K866" s="202"/>
      <c r="L866" s="204"/>
      <c r="O866" s="189"/>
      <c r="P866" s="201" t="str">
        <f>$D855</f>
        <v>S2</v>
      </c>
      <c r="Q866" s="168"/>
      <c r="R866" s="168"/>
      <c r="S866" s="202"/>
      <c r="T866" s="202"/>
      <c r="U866" s="202"/>
      <c r="V866" s="204"/>
      <c r="W866" s="205"/>
      <c r="X866" s="202"/>
      <c r="Y866" s="202"/>
      <c r="Z866" s="202"/>
      <c r="AA866" s="204"/>
    </row>
    <row r="867" spans="1:27" ht="21.75" customHeight="1" x14ac:dyDescent="0.2">
      <c r="A867" s="201" t="str">
        <f>$S885</f>
        <v>S3</v>
      </c>
      <c r="B867" s="168"/>
      <c r="C867" s="168"/>
      <c r="D867" s="202"/>
      <c r="E867" s="202"/>
      <c r="F867" s="202"/>
      <c r="G867" s="204"/>
      <c r="H867" s="205"/>
      <c r="I867" s="202"/>
      <c r="J867" s="202"/>
      <c r="K867" s="202"/>
      <c r="L867" s="204"/>
      <c r="O867" s="189"/>
      <c r="P867" s="201" t="str">
        <f>$S885</f>
        <v>S3</v>
      </c>
      <c r="Q867" s="168"/>
      <c r="R867" s="168"/>
      <c r="S867" s="202"/>
      <c r="T867" s="202"/>
      <c r="U867" s="202"/>
      <c r="V867" s="204"/>
      <c r="W867" s="205"/>
      <c r="X867" s="202"/>
      <c r="Y867" s="202"/>
      <c r="Z867" s="202"/>
      <c r="AA867" s="204"/>
    </row>
    <row r="868" spans="1:27" ht="21.75" customHeight="1" thickBot="1" x14ac:dyDescent="0.25">
      <c r="A868" s="214" t="str">
        <f>$D885</f>
        <v>S4</v>
      </c>
      <c r="B868" s="73"/>
      <c r="C868" s="73"/>
      <c r="D868" s="207"/>
      <c r="E868" s="207"/>
      <c r="F868" s="207"/>
      <c r="G868" s="209"/>
      <c r="H868" s="210"/>
      <c r="I868" s="207"/>
      <c r="J868" s="207"/>
      <c r="K868" s="207"/>
      <c r="L868" s="209"/>
      <c r="O868" s="189"/>
      <c r="P868" s="214" t="str">
        <f>$D885</f>
        <v>S4</v>
      </c>
      <c r="Q868" s="73"/>
      <c r="R868" s="73"/>
      <c r="S868" s="207"/>
      <c r="T868" s="207"/>
      <c r="U868" s="207"/>
      <c r="V868" s="209"/>
      <c r="W868" s="210"/>
      <c r="X868" s="207"/>
      <c r="Y868" s="207"/>
      <c r="Z868" s="207"/>
      <c r="AA868" s="209"/>
    </row>
    <row r="869" spans="1:27" ht="21.75" customHeight="1" thickBot="1" x14ac:dyDescent="0.3">
      <c r="A869" s="105" t="s">
        <v>114</v>
      </c>
      <c r="B869" s="193"/>
      <c r="C869" s="193"/>
      <c r="D869" s="193"/>
      <c r="E869" s="193"/>
      <c r="F869" s="193"/>
      <c r="G869" s="195"/>
      <c r="H869" s="190"/>
      <c r="I869" s="193"/>
      <c r="J869" s="193"/>
      <c r="K869" s="193"/>
      <c r="L869" s="195"/>
      <c r="M869" s="183"/>
      <c r="N869" s="183"/>
      <c r="O869" s="184"/>
      <c r="P869" s="105" t="s">
        <v>114</v>
      </c>
      <c r="Q869" s="193"/>
      <c r="R869" s="193"/>
      <c r="S869" s="193"/>
      <c r="T869" s="193"/>
      <c r="U869" s="193"/>
      <c r="V869" s="195"/>
      <c r="W869" s="190"/>
      <c r="X869" s="193"/>
      <c r="Y869" s="193"/>
      <c r="Z869" s="193"/>
      <c r="AA869" s="195"/>
    </row>
    <row r="870" spans="1:27" ht="3" customHeight="1" x14ac:dyDescent="0.25">
      <c r="A870" s="215"/>
      <c r="M870" s="183"/>
      <c r="N870" s="183"/>
      <c r="O870" s="184"/>
      <c r="P870" s="215"/>
    </row>
    <row r="871" spans="1:27" ht="21" customHeight="1" x14ac:dyDescent="0.2">
      <c r="A871" s="181" t="str">
        <f>"Die "&amp;$B$14&amp;" wird freundlich unterstützt von:"</f>
        <v>Die   3-Serien Liga wird freundlich unterstützt von:</v>
      </c>
      <c r="O871" s="189"/>
      <c r="P871" s="181" t="str">
        <f>"Die "&amp;$B$14&amp;" wird freundlich unterstützt von:"</f>
        <v>Die   3-Serien Liga wird freundlich unterstützt von:</v>
      </c>
    </row>
    <row r="872" spans="1:27" ht="18" customHeight="1" x14ac:dyDescent="0.25">
      <c r="A872" s="185"/>
      <c r="B872" s="186"/>
      <c r="C872" s="186"/>
      <c r="D872" s="186"/>
      <c r="E872" s="186"/>
      <c r="F872" s="186"/>
      <c r="G872" s="186"/>
      <c r="H872" s="186"/>
      <c r="I872" s="186"/>
      <c r="J872" s="186"/>
      <c r="K872" s="186"/>
      <c r="L872" s="186"/>
      <c r="O872" s="184"/>
      <c r="P872" s="185"/>
      <c r="Q872" s="186"/>
      <c r="R872" s="186"/>
      <c r="S872" s="186"/>
      <c r="T872" s="186"/>
      <c r="U872" s="186"/>
      <c r="V872" s="186"/>
      <c r="W872" s="186"/>
      <c r="X872" s="186"/>
      <c r="Y872" s="186"/>
      <c r="Z872" s="186"/>
      <c r="AA872" s="186"/>
    </row>
    <row r="873" spans="1:27" ht="18" customHeight="1" x14ac:dyDescent="0.3">
      <c r="A873" s="187">
        <f>$A$3</f>
        <v>0</v>
      </c>
      <c r="B873" s="186"/>
      <c r="C873" s="186"/>
      <c r="D873" s="186"/>
      <c r="E873" s="186"/>
      <c r="F873" s="186"/>
      <c r="G873" s="186"/>
      <c r="H873" s="186"/>
      <c r="I873" s="186"/>
      <c r="J873" s="186"/>
      <c r="K873" s="186"/>
      <c r="L873" s="186"/>
      <c r="O873" s="184"/>
      <c r="P873" s="187">
        <f>$A$3</f>
        <v>0</v>
      </c>
      <c r="Q873" s="186"/>
      <c r="R873" s="186"/>
      <c r="S873" s="186"/>
      <c r="T873" s="186"/>
      <c r="U873" s="186"/>
      <c r="V873" s="186"/>
      <c r="W873" s="186"/>
      <c r="X873" s="186"/>
      <c r="Y873" s="186"/>
      <c r="Z873" s="186"/>
      <c r="AA873" s="186"/>
    </row>
    <row r="874" spans="1:27" ht="18" customHeight="1" x14ac:dyDescent="0.25">
      <c r="A874" s="185"/>
      <c r="B874" s="186"/>
      <c r="C874" s="186"/>
      <c r="D874" s="186"/>
      <c r="E874" s="186"/>
      <c r="F874" s="186"/>
      <c r="G874" s="186"/>
      <c r="H874" s="186"/>
      <c r="I874" s="186"/>
      <c r="J874" s="186"/>
      <c r="K874" s="186"/>
      <c r="L874" s="186"/>
      <c r="O874" s="184"/>
      <c r="P874" s="185"/>
      <c r="Q874" s="186"/>
      <c r="R874" s="186"/>
      <c r="S874" s="186"/>
      <c r="T874" s="186"/>
      <c r="U874" s="186"/>
      <c r="V874" s="186"/>
      <c r="W874" s="186"/>
      <c r="X874" s="186"/>
      <c r="Y874" s="186"/>
      <c r="Z874" s="186"/>
      <c r="AA874" s="186"/>
    </row>
    <row r="875" spans="1:27" ht="18" customHeight="1" x14ac:dyDescent="0.25">
      <c r="A875" s="185"/>
      <c r="B875" s="186"/>
      <c r="C875" s="186"/>
      <c r="D875" s="186"/>
      <c r="E875" s="186"/>
      <c r="F875" s="186"/>
      <c r="G875" s="186"/>
      <c r="H875" s="186"/>
      <c r="I875" s="186"/>
      <c r="J875" s="186"/>
      <c r="K875" s="186"/>
      <c r="L875" s="186"/>
      <c r="O875" s="184"/>
      <c r="P875" s="185"/>
      <c r="Q875" s="186"/>
      <c r="R875" s="186"/>
      <c r="S875" s="186"/>
      <c r="T875" s="186"/>
      <c r="U875" s="186"/>
      <c r="V875" s="186"/>
      <c r="W875" s="186"/>
      <c r="X875" s="186"/>
      <c r="Y875" s="186"/>
      <c r="Z875" s="186"/>
      <c r="AA875" s="186"/>
    </row>
    <row r="876" spans="1:27" ht="18" customHeight="1" x14ac:dyDescent="0.25">
      <c r="A876" s="185"/>
      <c r="B876" s="186"/>
      <c r="C876" s="186"/>
      <c r="D876" s="186"/>
      <c r="E876" s="186"/>
      <c r="F876" s="186"/>
      <c r="G876" s="186"/>
      <c r="H876" s="186"/>
      <c r="I876" s="186"/>
      <c r="J876" s="186"/>
      <c r="K876" s="186"/>
      <c r="L876" s="186"/>
      <c r="O876" s="184"/>
      <c r="P876" s="185"/>
      <c r="Q876" s="186"/>
      <c r="R876" s="186"/>
      <c r="S876" s="186"/>
      <c r="T876" s="186"/>
      <c r="U876" s="186"/>
      <c r="V876" s="186"/>
      <c r="W876" s="186"/>
      <c r="X876" s="186"/>
      <c r="Y876" s="186"/>
      <c r="Z876" s="186"/>
      <c r="AA876" s="186"/>
    </row>
    <row r="877" spans="1:27" ht="18" customHeight="1" x14ac:dyDescent="0.25">
      <c r="A877" s="185"/>
      <c r="B877" s="186"/>
      <c r="C877" s="186"/>
      <c r="D877" s="186"/>
      <c r="E877" s="186"/>
      <c r="F877" s="186"/>
      <c r="G877" s="186"/>
      <c r="H877" s="186"/>
      <c r="I877" s="186"/>
      <c r="J877" s="186"/>
      <c r="K877" s="186"/>
      <c r="L877" s="186"/>
      <c r="O877" s="184"/>
      <c r="P877" s="185"/>
      <c r="Q877" s="186"/>
      <c r="R877" s="186"/>
      <c r="S877" s="186"/>
      <c r="T877" s="186"/>
      <c r="U877" s="186"/>
      <c r="V877" s="186"/>
      <c r="W877" s="186"/>
      <c r="X877" s="186"/>
      <c r="Y877" s="186"/>
      <c r="Z877" s="186"/>
      <c r="AA877" s="186"/>
    </row>
    <row r="878" spans="1:27" ht="18" customHeight="1" x14ac:dyDescent="0.25">
      <c r="A878" s="185"/>
      <c r="B878" s="186"/>
      <c r="C878" s="186"/>
      <c r="D878" s="186"/>
      <c r="E878" s="186"/>
      <c r="F878" s="186"/>
      <c r="G878" s="186"/>
      <c r="H878" s="186"/>
      <c r="I878" s="186"/>
      <c r="J878" s="186"/>
      <c r="K878" s="186"/>
      <c r="L878" s="186"/>
      <c r="O878" s="184"/>
      <c r="P878" s="185"/>
      <c r="Q878" s="186"/>
      <c r="R878" s="186"/>
      <c r="S878" s="186"/>
      <c r="T878" s="186"/>
      <c r="U878" s="186"/>
      <c r="V878" s="186"/>
      <c r="W878" s="186"/>
      <c r="X878" s="186"/>
      <c r="Y878" s="186"/>
      <c r="Z878" s="186"/>
      <c r="AA878" s="186"/>
    </row>
    <row r="879" spans="1:27" ht="18" customHeight="1" x14ac:dyDescent="0.25">
      <c r="A879" s="185"/>
      <c r="B879" s="186"/>
      <c r="C879" s="186"/>
      <c r="D879" s="186"/>
      <c r="E879" s="186"/>
      <c r="F879" s="186"/>
      <c r="G879" s="186"/>
      <c r="H879" s="186"/>
      <c r="I879" s="186"/>
      <c r="J879" s="186"/>
      <c r="K879" s="186"/>
      <c r="L879" s="186"/>
      <c r="O879" s="184"/>
      <c r="P879" s="185"/>
      <c r="Q879" s="186"/>
      <c r="R879" s="186"/>
      <c r="S879" s="186"/>
      <c r="T879" s="186"/>
      <c r="U879" s="186"/>
      <c r="V879" s="186"/>
      <c r="W879" s="186"/>
      <c r="X879" s="186"/>
      <c r="Y879" s="186"/>
      <c r="Z879" s="186"/>
      <c r="AA879" s="186"/>
    </row>
    <row r="880" spans="1:27" ht="18" customHeight="1" x14ac:dyDescent="0.25">
      <c r="A880" s="185"/>
      <c r="B880" s="186"/>
      <c r="C880" s="186"/>
      <c r="D880" s="186"/>
      <c r="E880" s="186"/>
      <c r="F880" s="186"/>
      <c r="G880" s="186"/>
      <c r="H880" s="186"/>
      <c r="I880" s="186"/>
      <c r="J880" s="186"/>
      <c r="K880" s="186"/>
      <c r="L880" s="186"/>
      <c r="O880" s="184"/>
      <c r="P880" s="185"/>
      <c r="Q880" s="186"/>
      <c r="R880" s="186"/>
      <c r="S880" s="186"/>
      <c r="T880" s="186"/>
      <c r="U880" s="186"/>
      <c r="V880" s="186"/>
      <c r="W880" s="186"/>
      <c r="X880" s="186"/>
      <c r="Y880" s="186"/>
      <c r="Z880" s="186"/>
      <c r="AA880" s="186"/>
    </row>
    <row r="881" spans="1:28" ht="18" customHeight="1" x14ac:dyDescent="0.25">
      <c r="A881" s="185"/>
      <c r="B881" s="186"/>
      <c r="C881" s="186"/>
      <c r="D881" s="186"/>
      <c r="E881" s="186"/>
      <c r="F881" s="186"/>
      <c r="G881" s="186"/>
      <c r="H881" s="186"/>
      <c r="I881" s="186"/>
      <c r="J881" s="186"/>
      <c r="K881" s="186"/>
      <c r="L881" s="186"/>
      <c r="O881" s="184"/>
      <c r="P881" s="185"/>
      <c r="Q881" s="186"/>
      <c r="R881" s="186"/>
      <c r="S881" s="186"/>
      <c r="T881" s="186"/>
      <c r="U881" s="186"/>
      <c r="V881" s="186"/>
      <c r="W881" s="186"/>
      <c r="X881" s="186"/>
      <c r="Y881" s="186"/>
      <c r="Z881" s="186"/>
      <c r="AA881" s="186"/>
    </row>
    <row r="882" spans="1:28" ht="18" customHeight="1" x14ac:dyDescent="0.25">
      <c r="A882" s="185"/>
      <c r="B882" s="186"/>
      <c r="C882" s="186"/>
      <c r="D882" s="186"/>
      <c r="E882" s="186"/>
      <c r="F882" s="186"/>
      <c r="G882" s="186"/>
      <c r="H882" s="186"/>
      <c r="I882" s="186"/>
      <c r="J882" s="186"/>
      <c r="K882" s="186"/>
      <c r="L882" s="186"/>
      <c r="O882" s="189"/>
      <c r="P882" s="185"/>
      <c r="Q882" s="186"/>
      <c r="R882" s="186"/>
      <c r="S882" s="186"/>
      <c r="T882" s="186"/>
      <c r="U882" s="186"/>
      <c r="V882" s="186"/>
      <c r="W882" s="186"/>
      <c r="X882" s="186"/>
      <c r="Y882" s="186"/>
      <c r="Z882" s="186"/>
      <c r="AA882" s="186"/>
    </row>
    <row r="883" spans="1:28" ht="18" customHeight="1" x14ac:dyDescent="0.25">
      <c r="A883" s="185"/>
      <c r="B883" s="186"/>
      <c r="C883" s="186"/>
      <c r="D883" s="186"/>
      <c r="E883" s="186"/>
      <c r="F883" s="186"/>
      <c r="G883" s="186"/>
      <c r="H883" s="186"/>
      <c r="I883" s="186"/>
      <c r="J883" s="186"/>
      <c r="K883" s="186"/>
      <c r="L883" s="186"/>
      <c r="O883" s="189"/>
      <c r="P883" s="185"/>
      <c r="Q883" s="186"/>
      <c r="R883" s="186"/>
      <c r="S883" s="186"/>
      <c r="T883" s="186"/>
      <c r="U883" s="186"/>
      <c r="V883" s="186"/>
      <c r="W883" s="186"/>
      <c r="X883" s="186"/>
      <c r="Y883" s="186"/>
      <c r="Z883" s="186"/>
      <c r="AA883" s="186"/>
    </row>
    <row r="884" spans="1:28" ht="24" customHeight="1" thickBot="1" x14ac:dyDescent="0.25">
      <c r="A884" s="81"/>
      <c r="B884" s="267" t="str">
        <f>$B$14</f>
        <v xml:space="preserve">  3-Serien Liga</v>
      </c>
      <c r="C884" s="267"/>
      <c r="D884" s="267"/>
      <c r="E884" s="267"/>
      <c r="F884" s="267"/>
      <c r="G884" s="267"/>
      <c r="H884" s="267"/>
      <c r="I884" s="267"/>
      <c r="J884" s="268">
        <f>$J$14</f>
        <v>2023</v>
      </c>
      <c r="K884" s="268"/>
      <c r="L884" s="268"/>
      <c r="M884" s="180" t="str">
        <f>M854</f>
        <v>S</v>
      </c>
      <c r="N884" s="180"/>
      <c r="O884" s="69">
        <f>O854+2</f>
        <v>4</v>
      </c>
      <c r="P884" s="81"/>
      <c r="Q884" s="267" t="str">
        <f>$B$14</f>
        <v xml:space="preserve">  3-Serien Liga</v>
      </c>
      <c r="R884" s="267"/>
      <c r="S884" s="267"/>
      <c r="T884" s="267"/>
      <c r="U884" s="267"/>
      <c r="V884" s="267"/>
      <c r="W884" s="267"/>
      <c r="X884" s="267"/>
      <c r="Y884" s="268">
        <f>$J$14</f>
        <v>2023</v>
      </c>
      <c r="Z884" s="268"/>
      <c r="AA884" s="268"/>
    </row>
    <row r="885" spans="1:28" ht="18" customHeight="1" thickBot="1" x14ac:dyDescent="0.3">
      <c r="A885" s="82" t="s">
        <v>90</v>
      </c>
      <c r="B885" s="188"/>
      <c r="C885" s="188"/>
      <c r="D885" s="84" t="str">
        <f>M884&amp;O884</f>
        <v>S4</v>
      </c>
      <c r="E885" s="84" t="s">
        <v>91</v>
      </c>
      <c r="F885" s="188"/>
      <c r="G885" s="254"/>
      <c r="H885" s="274"/>
      <c r="I885" s="274"/>
      <c r="J885" s="274"/>
      <c r="K885" s="274"/>
      <c r="L885" s="276"/>
      <c r="M885" s="166"/>
      <c r="N885" s="166"/>
      <c r="O885" s="189"/>
      <c r="P885" s="82" t="s">
        <v>90</v>
      </c>
      <c r="Q885" s="188"/>
      <c r="R885" s="188"/>
      <c r="S885" s="84" t="str">
        <f>M884&amp;O884-1</f>
        <v>S3</v>
      </c>
      <c r="T885" s="84" t="s">
        <v>91</v>
      </c>
      <c r="U885" s="188"/>
      <c r="V885" s="254"/>
      <c r="W885" s="254"/>
      <c r="X885" s="254"/>
      <c r="Y885" s="254"/>
      <c r="Z885" s="254"/>
      <c r="AA885" s="257"/>
    </row>
    <row r="886" spans="1:28" ht="18" customHeight="1" thickBot="1" x14ac:dyDescent="0.25">
      <c r="A886" s="190" t="s">
        <v>92</v>
      </c>
      <c r="B886" s="191" t="s">
        <v>93</v>
      </c>
      <c r="C886" s="191" t="s">
        <v>23</v>
      </c>
      <c r="D886" s="191" t="s">
        <v>94</v>
      </c>
      <c r="E886" s="191" t="s">
        <v>95</v>
      </c>
      <c r="F886" s="191" t="s">
        <v>96</v>
      </c>
      <c r="G886" s="192" t="s">
        <v>97</v>
      </c>
      <c r="H886" s="263" t="s">
        <v>98</v>
      </c>
      <c r="I886" s="264"/>
      <c r="J886" s="264"/>
      <c r="K886" s="264"/>
      <c r="L886" s="265"/>
      <c r="M886" s="166"/>
      <c r="N886" s="166"/>
      <c r="O886" s="189"/>
      <c r="P886" s="190" t="s">
        <v>92</v>
      </c>
      <c r="Q886" s="191" t="s">
        <v>93</v>
      </c>
      <c r="R886" s="191" t="s">
        <v>23</v>
      </c>
      <c r="S886" s="191" t="s">
        <v>94</v>
      </c>
      <c r="T886" s="191" t="s">
        <v>95</v>
      </c>
      <c r="U886" s="191" t="s">
        <v>96</v>
      </c>
      <c r="V886" s="192" t="s">
        <v>97</v>
      </c>
      <c r="W886" s="263" t="s">
        <v>98</v>
      </c>
      <c r="X886" s="264"/>
      <c r="Y886" s="264"/>
      <c r="Z886" s="264"/>
      <c r="AA886" s="265"/>
    </row>
    <row r="887" spans="1:28" ht="21.75" customHeight="1" thickBot="1" x14ac:dyDescent="0.25">
      <c r="A887" s="266" t="s">
        <v>144</v>
      </c>
      <c r="B887" s="274"/>
      <c r="C887" s="275"/>
      <c r="D887" s="193" t="s">
        <v>100</v>
      </c>
      <c r="E887" s="193"/>
      <c r="F887" s="194"/>
      <c r="G887" s="195" t="s">
        <v>100</v>
      </c>
      <c r="H887" s="190"/>
      <c r="I887" s="193"/>
      <c r="J887" s="193"/>
      <c r="K887" s="193"/>
      <c r="L887" s="195"/>
      <c r="M887" s="162" t="s">
        <v>138</v>
      </c>
      <c r="N887" s="176"/>
      <c r="O887" s="94"/>
      <c r="P887" s="266" t="s">
        <v>144</v>
      </c>
      <c r="Q887" s="274"/>
      <c r="R887" s="275"/>
      <c r="S887" s="193" t="s">
        <v>100</v>
      </c>
      <c r="T887" s="193"/>
      <c r="U887" s="194"/>
      <c r="V887" s="195" t="s">
        <v>100</v>
      </c>
      <c r="W887" s="190"/>
      <c r="X887" s="193"/>
      <c r="Y887" s="193"/>
      <c r="Z887" s="193"/>
      <c r="AA887" s="195"/>
      <c r="AB887" s="162" t="s">
        <v>138</v>
      </c>
    </row>
    <row r="888" spans="1:28" ht="21.75" customHeight="1" x14ac:dyDescent="0.2">
      <c r="A888" s="196" t="s">
        <v>112</v>
      </c>
      <c r="B888" s="71">
        <f>VLOOKUP($D885,'Tischplan_16er_1.-5.'!$4:$100,34)</f>
        <v>14</v>
      </c>
      <c r="C888" s="71">
        <f>VLOOKUP($D885,'Tischplan_16er_1.-5.'!$4:$100,35)</f>
        <v>4</v>
      </c>
      <c r="D888" s="197"/>
      <c r="E888" s="197"/>
      <c r="F888" s="198"/>
      <c r="G888" s="199"/>
      <c r="H888" s="200"/>
      <c r="I888" s="197"/>
      <c r="J888" s="197"/>
      <c r="K888" s="197"/>
      <c r="L888" s="199"/>
      <c r="M888" s="157"/>
      <c r="N888" s="176"/>
      <c r="O888" s="94"/>
      <c r="P888" s="196" t="s">
        <v>112</v>
      </c>
      <c r="Q888" s="71">
        <f>VLOOKUP($S885,'Tischplan_16er_1.-5.'!$4:$100,34)</f>
        <v>13</v>
      </c>
      <c r="R888" s="71">
        <f>VLOOKUP($S885,'Tischplan_16er_1.-5.'!$4:$100,35)</f>
        <v>4</v>
      </c>
      <c r="S888" s="197"/>
      <c r="T888" s="197"/>
      <c r="U888" s="198"/>
      <c r="V888" s="199"/>
      <c r="W888" s="200"/>
      <c r="X888" s="197"/>
      <c r="Y888" s="197"/>
      <c r="Z888" s="197"/>
      <c r="AA888" s="199"/>
      <c r="AB888" s="157"/>
    </row>
    <row r="889" spans="1:28" ht="21.75" customHeight="1" x14ac:dyDescent="0.2">
      <c r="A889" s="201" t="s">
        <v>113</v>
      </c>
      <c r="B889" s="168">
        <f>VLOOKUP($D885,'Tischplan_16er_1.-5.'!$4:$100,36)</f>
        <v>13</v>
      </c>
      <c r="C889" s="168">
        <f>VLOOKUP($D885,'Tischplan_16er_1.-5.'!$4:$100,37)</f>
        <v>3</v>
      </c>
      <c r="D889" s="202"/>
      <c r="E889" s="202"/>
      <c r="F889" s="203"/>
      <c r="G889" s="204"/>
      <c r="H889" s="205"/>
      <c r="I889" s="202"/>
      <c r="J889" s="202"/>
      <c r="K889" s="202"/>
      <c r="L889" s="204"/>
      <c r="M889" s="157"/>
      <c r="N889" s="176"/>
      <c r="O889" s="94"/>
      <c r="P889" s="201" t="s">
        <v>113</v>
      </c>
      <c r="Q889" s="168">
        <f>VLOOKUP($S885,'Tischplan_16er_1.-5.'!$4:$100,36)</f>
        <v>14</v>
      </c>
      <c r="R889" s="168">
        <f>VLOOKUP($S885,'Tischplan_16er_1.-5.'!$4:$100,37)</f>
        <v>3</v>
      </c>
      <c r="S889" s="202"/>
      <c r="T889" s="202"/>
      <c r="U889" s="203"/>
      <c r="V889" s="204"/>
      <c r="W889" s="205"/>
      <c r="X889" s="202"/>
      <c r="Y889" s="202"/>
      <c r="Z889" s="202"/>
      <c r="AA889" s="204"/>
      <c r="AB889" s="157"/>
    </row>
    <row r="890" spans="1:28" ht="21.75" customHeight="1" thickBot="1" x14ac:dyDescent="0.25">
      <c r="A890" s="206" t="s">
        <v>145</v>
      </c>
      <c r="B890" s="73">
        <f>VLOOKUP($D885,'Tischplan_16er_1.-5.'!$4:$100,38)</f>
        <v>15</v>
      </c>
      <c r="C890" s="73">
        <f>VLOOKUP($D885,'Tischplan_16er_1.-5.'!$4:$100,39)</f>
        <v>2</v>
      </c>
      <c r="D890" s="207"/>
      <c r="E890" s="207"/>
      <c r="F890" s="208"/>
      <c r="G890" s="209"/>
      <c r="H890" s="210"/>
      <c r="I890" s="207"/>
      <c r="J890" s="207"/>
      <c r="K890" s="207"/>
      <c r="L890" s="209"/>
      <c r="M890" s="157"/>
      <c r="N890" s="176"/>
      <c r="O890" s="94"/>
      <c r="P890" s="206" t="s">
        <v>145</v>
      </c>
      <c r="Q890" s="73">
        <f>VLOOKUP($S885,'Tischplan_16er_1.-5.'!$4:$100,38)</f>
        <v>16</v>
      </c>
      <c r="R890" s="73">
        <f>VLOOKUP($S885,'Tischplan_16er_1.-5.'!$4:$100,39)</f>
        <v>2</v>
      </c>
      <c r="S890" s="207"/>
      <c r="T890" s="207"/>
      <c r="U890" s="208"/>
      <c r="V890" s="209"/>
      <c r="W890" s="210"/>
      <c r="X890" s="207"/>
      <c r="Y890" s="207"/>
      <c r="Z890" s="207"/>
      <c r="AA890" s="209"/>
      <c r="AB890" s="157"/>
    </row>
    <row r="891" spans="1:28" ht="21.75" customHeight="1" thickBot="1" x14ac:dyDescent="0.25">
      <c r="A891" s="266" t="s">
        <v>146</v>
      </c>
      <c r="B891" s="274"/>
      <c r="C891" s="275"/>
      <c r="D891" s="193"/>
      <c r="E891" s="193"/>
      <c r="F891" s="194"/>
      <c r="G891" s="195"/>
      <c r="H891" s="190"/>
      <c r="I891" s="193"/>
      <c r="J891" s="193"/>
      <c r="K891" s="193"/>
      <c r="L891" s="195"/>
      <c r="O891" s="189"/>
      <c r="P891" s="266" t="s">
        <v>146</v>
      </c>
      <c r="Q891" s="274"/>
      <c r="R891" s="275"/>
      <c r="S891" s="193"/>
      <c r="T891" s="193"/>
      <c r="U891" s="194"/>
      <c r="V891" s="195"/>
      <c r="W891" s="190"/>
      <c r="X891" s="193"/>
      <c r="Y891" s="193"/>
      <c r="Z891" s="193"/>
      <c r="AA891" s="195"/>
    </row>
    <row r="892" spans="1:28" ht="21.75" customHeight="1" thickBot="1" x14ac:dyDescent="0.25">
      <c r="A892" s="266" t="s">
        <v>147</v>
      </c>
      <c r="B892" s="274"/>
      <c r="C892" s="275"/>
      <c r="D892" s="193" t="s">
        <v>100</v>
      </c>
      <c r="E892" s="193"/>
      <c r="F892" s="194"/>
      <c r="G892" s="195" t="s">
        <v>100</v>
      </c>
      <c r="H892" s="190"/>
      <c r="I892" s="193"/>
      <c r="J892" s="193"/>
      <c r="K892" s="193"/>
      <c r="L892" s="195"/>
      <c r="O892" s="189"/>
      <c r="P892" s="266" t="s">
        <v>147</v>
      </c>
      <c r="Q892" s="274"/>
      <c r="R892" s="275"/>
      <c r="S892" s="193" t="s">
        <v>100</v>
      </c>
      <c r="T892" s="193"/>
      <c r="U892" s="194"/>
      <c r="V892" s="195" t="s">
        <v>100</v>
      </c>
      <c r="W892" s="190"/>
      <c r="X892" s="193"/>
      <c r="Y892" s="193"/>
      <c r="Z892" s="193"/>
      <c r="AA892" s="195"/>
    </row>
    <row r="893" spans="1:28" ht="9" customHeight="1" thickBot="1" x14ac:dyDescent="0.25">
      <c r="A893" s="164"/>
      <c r="B893" s="211"/>
      <c r="C893" s="211"/>
      <c r="D893" s="188"/>
      <c r="E893" s="188"/>
      <c r="F893" s="188"/>
      <c r="G893" s="188"/>
      <c r="H893" s="188"/>
      <c r="I893" s="188"/>
      <c r="J893" s="188"/>
      <c r="K893" s="188"/>
      <c r="L893" s="188"/>
      <c r="P893" s="164"/>
      <c r="Q893" s="174"/>
      <c r="R893" s="174"/>
      <c r="S893" s="212"/>
      <c r="T893" s="212"/>
      <c r="U893" s="212"/>
      <c r="V893" s="212"/>
      <c r="W893" s="212"/>
      <c r="X893" s="212"/>
      <c r="Y893" s="212"/>
      <c r="Z893" s="212"/>
      <c r="AA893" s="212"/>
    </row>
    <row r="894" spans="1:28" ht="18" customHeight="1" thickBot="1" x14ac:dyDescent="0.3">
      <c r="A894" s="82" t="s">
        <v>148</v>
      </c>
      <c r="B894" s="188"/>
      <c r="C894" s="188"/>
      <c r="D894" s="84"/>
      <c r="E894" s="84"/>
      <c r="F894" s="188"/>
      <c r="G894" s="84"/>
      <c r="H894" s="188"/>
      <c r="I894" s="188"/>
      <c r="J894" s="188"/>
      <c r="K894" s="188"/>
      <c r="L894" s="213"/>
      <c r="O894" s="189"/>
      <c r="P894" s="82" t="s">
        <v>148</v>
      </c>
      <c r="Q894" s="188"/>
      <c r="R894" s="188"/>
      <c r="S894" s="84"/>
      <c r="T894" s="84"/>
      <c r="U894" s="188"/>
      <c r="V894" s="84"/>
      <c r="W894" s="188"/>
      <c r="X894" s="188"/>
      <c r="Y894" s="188"/>
      <c r="Z894" s="188"/>
      <c r="AA894" s="213"/>
    </row>
    <row r="895" spans="1:28" ht="21.75" customHeight="1" x14ac:dyDescent="0.2">
      <c r="A895" s="196" t="str">
        <f>$S855</f>
        <v>S1</v>
      </c>
      <c r="B895" s="71"/>
      <c r="C895" s="71"/>
      <c r="D895" s="197"/>
      <c r="E895" s="197"/>
      <c r="F895" s="197"/>
      <c r="G895" s="199"/>
      <c r="H895" s="200"/>
      <c r="I895" s="197"/>
      <c r="J895" s="197"/>
      <c r="K895" s="197"/>
      <c r="L895" s="199"/>
      <c r="O895" s="189"/>
      <c r="P895" s="196" t="str">
        <f>$S855</f>
        <v>S1</v>
      </c>
      <c r="Q895" s="71"/>
      <c r="R895" s="71"/>
      <c r="S895" s="197"/>
      <c r="T895" s="197"/>
      <c r="U895" s="197"/>
      <c r="V895" s="199"/>
      <c r="W895" s="200"/>
      <c r="X895" s="197"/>
      <c r="Y895" s="197"/>
      <c r="Z895" s="197"/>
      <c r="AA895" s="199"/>
    </row>
    <row r="896" spans="1:28" ht="21.75" customHeight="1" x14ac:dyDescent="0.2">
      <c r="A896" s="201" t="str">
        <f>$D855</f>
        <v>S2</v>
      </c>
      <c r="B896" s="168"/>
      <c r="C896" s="168"/>
      <c r="D896" s="202"/>
      <c r="E896" s="202"/>
      <c r="F896" s="202"/>
      <c r="G896" s="204"/>
      <c r="H896" s="205"/>
      <c r="I896" s="202"/>
      <c r="J896" s="202"/>
      <c r="K896" s="202"/>
      <c r="L896" s="204"/>
      <c r="O896" s="189"/>
      <c r="P896" s="201" t="str">
        <f>$D855</f>
        <v>S2</v>
      </c>
      <c r="Q896" s="168"/>
      <c r="R896" s="168"/>
      <c r="S896" s="202"/>
      <c r="T896" s="202"/>
      <c r="U896" s="202"/>
      <c r="V896" s="204"/>
      <c r="W896" s="205"/>
      <c r="X896" s="202"/>
      <c r="Y896" s="202"/>
      <c r="Z896" s="202"/>
      <c r="AA896" s="204"/>
    </row>
    <row r="897" spans="1:27" ht="21.75" customHeight="1" x14ac:dyDescent="0.2">
      <c r="A897" s="201" t="str">
        <f>$S885</f>
        <v>S3</v>
      </c>
      <c r="B897" s="168"/>
      <c r="C897" s="168"/>
      <c r="D897" s="202"/>
      <c r="E897" s="202"/>
      <c r="F897" s="202"/>
      <c r="G897" s="204"/>
      <c r="H897" s="205"/>
      <c r="I897" s="202"/>
      <c r="J897" s="202"/>
      <c r="K897" s="202"/>
      <c r="L897" s="204"/>
      <c r="O897" s="189"/>
      <c r="P897" s="201" t="str">
        <f>$S885</f>
        <v>S3</v>
      </c>
      <c r="Q897" s="168"/>
      <c r="R897" s="168"/>
      <c r="S897" s="202"/>
      <c r="T897" s="202"/>
      <c r="U897" s="202"/>
      <c r="V897" s="204"/>
      <c r="W897" s="205"/>
      <c r="X897" s="202"/>
      <c r="Y897" s="202"/>
      <c r="Z897" s="202"/>
      <c r="AA897" s="204"/>
    </row>
    <row r="898" spans="1:27" ht="21.75" customHeight="1" thickBot="1" x14ac:dyDescent="0.25">
      <c r="A898" s="214" t="str">
        <f>$D885</f>
        <v>S4</v>
      </c>
      <c r="B898" s="73"/>
      <c r="C898" s="73"/>
      <c r="D898" s="207"/>
      <c r="E898" s="207"/>
      <c r="F898" s="207"/>
      <c r="G898" s="209"/>
      <c r="H898" s="210"/>
      <c r="I898" s="207"/>
      <c r="J898" s="207"/>
      <c r="K898" s="207"/>
      <c r="L898" s="209"/>
      <c r="O898" s="189"/>
      <c r="P898" s="214" t="str">
        <f>$D885</f>
        <v>S4</v>
      </c>
      <c r="Q898" s="73"/>
      <c r="R898" s="73"/>
      <c r="S898" s="207"/>
      <c r="T898" s="207"/>
      <c r="U898" s="207"/>
      <c r="V898" s="209"/>
      <c r="W898" s="210"/>
      <c r="X898" s="207"/>
      <c r="Y898" s="207"/>
      <c r="Z898" s="207"/>
      <c r="AA898" s="209"/>
    </row>
    <row r="899" spans="1:27" ht="21.75" customHeight="1" thickBot="1" x14ac:dyDescent="0.3">
      <c r="A899" s="105" t="s">
        <v>114</v>
      </c>
      <c r="B899" s="193"/>
      <c r="C899" s="193"/>
      <c r="D899" s="193"/>
      <c r="E899" s="193"/>
      <c r="F899" s="193"/>
      <c r="G899" s="195"/>
      <c r="H899" s="190"/>
      <c r="I899" s="193"/>
      <c r="J899" s="193"/>
      <c r="K899" s="193"/>
      <c r="L899" s="195"/>
      <c r="M899" s="183"/>
      <c r="N899" s="183"/>
      <c r="O899" s="184"/>
      <c r="P899" s="105" t="s">
        <v>114</v>
      </c>
      <c r="Q899" s="193"/>
      <c r="R899" s="193"/>
      <c r="S899" s="193"/>
      <c r="T899" s="193"/>
      <c r="U899" s="193"/>
      <c r="V899" s="195"/>
      <c r="W899" s="190"/>
      <c r="X899" s="193"/>
      <c r="Y899" s="193"/>
      <c r="Z899" s="193"/>
      <c r="AA899" s="195"/>
    </row>
    <row r="900" spans="1:27" ht="3" customHeight="1" x14ac:dyDescent="0.2"/>
    <row r="901" spans="1:27" ht="21" customHeight="1" x14ac:dyDescent="0.2">
      <c r="A901" s="181" t="str">
        <f>"Die "&amp;$B914&amp;" wird freundlich unterstützt von:"</f>
        <v>Die   3-Serien Liga wird freundlich unterstützt von:</v>
      </c>
      <c r="M901" s="183"/>
      <c r="N901" s="183"/>
      <c r="O901" s="184"/>
      <c r="P901" s="181" t="str">
        <f>"Die "&amp;$B914&amp;" wird freundlich unterstützt von:"</f>
        <v>Die   3-Serien Liga wird freundlich unterstützt von:</v>
      </c>
    </row>
    <row r="902" spans="1:27" ht="18" customHeight="1" x14ac:dyDescent="0.25">
      <c r="A902" s="185"/>
      <c r="B902" s="186"/>
      <c r="C902" s="186"/>
      <c r="D902" s="186"/>
      <c r="E902" s="186"/>
      <c r="F902" s="186"/>
      <c r="G902" s="186"/>
      <c r="H902" s="186"/>
      <c r="I902" s="186"/>
      <c r="J902" s="186"/>
      <c r="K902" s="186"/>
      <c r="L902" s="186"/>
      <c r="O902" s="184"/>
      <c r="P902" s="185"/>
      <c r="Q902" s="186"/>
      <c r="R902" s="186"/>
      <c r="S902" s="186"/>
      <c r="T902" s="186"/>
      <c r="U902" s="186"/>
      <c r="V902" s="186"/>
      <c r="W902" s="186"/>
      <c r="X902" s="186"/>
      <c r="Y902" s="186"/>
      <c r="Z902" s="186"/>
      <c r="AA902" s="186"/>
    </row>
    <row r="903" spans="1:27" ht="18" customHeight="1" x14ac:dyDescent="0.3">
      <c r="A903" s="187">
        <f>$A$3</f>
        <v>0</v>
      </c>
      <c r="B903" s="186"/>
      <c r="C903" s="186"/>
      <c r="D903" s="186"/>
      <c r="E903" s="186"/>
      <c r="F903" s="186"/>
      <c r="G903" s="186"/>
      <c r="H903" s="186"/>
      <c r="I903" s="186"/>
      <c r="J903" s="186"/>
      <c r="K903" s="186"/>
      <c r="L903" s="186"/>
      <c r="O903" s="184"/>
      <c r="P903" s="187">
        <f>$A$3</f>
        <v>0</v>
      </c>
      <c r="Q903" s="186"/>
      <c r="R903" s="186"/>
      <c r="S903" s="186"/>
      <c r="T903" s="186"/>
      <c r="U903" s="186"/>
      <c r="V903" s="186"/>
      <c r="W903" s="186"/>
      <c r="X903" s="186"/>
      <c r="Y903" s="186"/>
      <c r="Z903" s="186"/>
      <c r="AA903" s="186"/>
    </row>
    <row r="904" spans="1:27" ht="18" customHeight="1" x14ac:dyDescent="0.25">
      <c r="A904" s="185"/>
      <c r="B904" s="186"/>
      <c r="C904" s="186"/>
      <c r="D904" s="186"/>
      <c r="E904" s="186"/>
      <c r="F904" s="186"/>
      <c r="G904" s="186"/>
      <c r="H904" s="186"/>
      <c r="I904" s="186"/>
      <c r="J904" s="186"/>
      <c r="K904" s="186"/>
      <c r="L904" s="186"/>
      <c r="O904" s="184"/>
      <c r="P904" s="185"/>
      <c r="Q904" s="186"/>
      <c r="R904" s="186"/>
      <c r="S904" s="186"/>
      <c r="T904" s="186"/>
      <c r="U904" s="186"/>
      <c r="V904" s="186"/>
      <c r="W904" s="186"/>
      <c r="X904" s="186"/>
      <c r="Y904" s="186"/>
      <c r="Z904" s="186"/>
      <c r="AA904" s="186"/>
    </row>
    <row r="905" spans="1:27" ht="18" customHeight="1" x14ac:dyDescent="0.25">
      <c r="A905" s="185"/>
      <c r="B905" s="186"/>
      <c r="C905" s="186"/>
      <c r="D905" s="186"/>
      <c r="E905" s="186"/>
      <c r="F905" s="186"/>
      <c r="G905" s="186"/>
      <c r="H905" s="186"/>
      <c r="I905" s="186"/>
      <c r="J905" s="186"/>
      <c r="K905" s="186"/>
      <c r="L905" s="186"/>
      <c r="O905" s="184"/>
      <c r="P905" s="185"/>
      <c r="Q905" s="186"/>
      <c r="R905" s="186"/>
      <c r="S905" s="186"/>
      <c r="T905" s="186"/>
      <c r="U905" s="186"/>
      <c r="V905" s="186"/>
      <c r="W905" s="186"/>
      <c r="X905" s="186"/>
      <c r="Y905" s="186"/>
      <c r="Z905" s="186"/>
      <c r="AA905" s="186"/>
    </row>
    <row r="906" spans="1:27" ht="18" customHeight="1" x14ac:dyDescent="0.25">
      <c r="A906" s="185"/>
      <c r="B906" s="186"/>
      <c r="C906" s="186"/>
      <c r="D906" s="186"/>
      <c r="E906" s="186"/>
      <c r="F906" s="186"/>
      <c r="G906" s="186"/>
      <c r="H906" s="186"/>
      <c r="I906" s="186"/>
      <c r="J906" s="186"/>
      <c r="K906" s="186"/>
      <c r="L906" s="186"/>
      <c r="O906" s="184"/>
      <c r="P906" s="185"/>
      <c r="Q906" s="186"/>
      <c r="R906" s="186"/>
      <c r="S906" s="186"/>
      <c r="T906" s="186"/>
      <c r="U906" s="186"/>
      <c r="V906" s="186"/>
      <c r="W906" s="186"/>
      <c r="X906" s="186"/>
      <c r="Y906" s="186"/>
      <c r="Z906" s="186"/>
      <c r="AA906" s="186"/>
    </row>
    <row r="907" spans="1:27" ht="18" customHeight="1" x14ac:dyDescent="0.25">
      <c r="A907" s="185"/>
      <c r="B907" s="186"/>
      <c r="C907" s="186"/>
      <c r="D907" s="186"/>
      <c r="E907" s="186"/>
      <c r="F907" s="186"/>
      <c r="G907" s="186"/>
      <c r="H907" s="186"/>
      <c r="I907" s="186"/>
      <c r="J907" s="186"/>
      <c r="K907" s="186"/>
      <c r="L907" s="186"/>
      <c r="O907" s="184"/>
      <c r="P907" s="185"/>
      <c r="Q907" s="186"/>
      <c r="R907" s="186"/>
      <c r="S907" s="186"/>
      <c r="T907" s="186"/>
      <c r="U907" s="186"/>
      <c r="V907" s="186"/>
      <c r="W907" s="186"/>
      <c r="X907" s="186"/>
      <c r="Y907" s="186"/>
      <c r="Z907" s="186"/>
      <c r="AA907" s="186"/>
    </row>
    <row r="908" spans="1:27" ht="18" customHeight="1" x14ac:dyDescent="0.25">
      <c r="A908" s="185"/>
      <c r="B908" s="186"/>
      <c r="C908" s="186"/>
      <c r="D908" s="186"/>
      <c r="E908" s="186"/>
      <c r="F908" s="186"/>
      <c r="G908" s="186"/>
      <c r="H908" s="186"/>
      <c r="I908" s="186"/>
      <c r="J908" s="186"/>
      <c r="K908" s="186"/>
      <c r="L908" s="186"/>
      <c r="O908" s="184"/>
      <c r="P908" s="185"/>
      <c r="Q908" s="186"/>
      <c r="R908" s="186"/>
      <c r="S908" s="186"/>
      <c r="T908" s="186"/>
      <c r="U908" s="186"/>
      <c r="V908" s="186"/>
      <c r="W908" s="186"/>
      <c r="X908" s="186"/>
      <c r="Y908" s="186"/>
      <c r="Z908" s="186"/>
      <c r="AA908" s="186"/>
    </row>
    <row r="909" spans="1:27" ht="18" customHeight="1" x14ac:dyDescent="0.25">
      <c r="A909" s="185"/>
      <c r="B909" s="186"/>
      <c r="C909" s="186"/>
      <c r="D909" s="186"/>
      <c r="E909" s="186"/>
      <c r="F909" s="186"/>
      <c r="G909" s="186"/>
      <c r="H909" s="186"/>
      <c r="I909" s="186"/>
      <c r="J909" s="186"/>
      <c r="K909" s="186"/>
      <c r="L909" s="186"/>
      <c r="O909" s="184"/>
      <c r="P909" s="185"/>
      <c r="Q909" s="186"/>
      <c r="R909" s="186"/>
      <c r="S909" s="186"/>
      <c r="T909" s="186"/>
      <c r="U909" s="186"/>
      <c r="V909" s="186"/>
      <c r="W909" s="186"/>
      <c r="X909" s="186"/>
      <c r="Y909" s="186"/>
      <c r="Z909" s="186"/>
      <c r="AA909" s="186"/>
    </row>
    <row r="910" spans="1:27" ht="18" customHeight="1" x14ac:dyDescent="0.25">
      <c r="A910" s="185"/>
      <c r="B910" s="186"/>
      <c r="C910" s="186"/>
      <c r="D910" s="186"/>
      <c r="E910" s="186"/>
      <c r="F910" s="186"/>
      <c r="G910" s="186"/>
      <c r="H910" s="186"/>
      <c r="I910" s="186"/>
      <c r="J910" s="186"/>
      <c r="K910" s="186"/>
      <c r="L910" s="186"/>
      <c r="O910" s="184"/>
      <c r="P910" s="185"/>
      <c r="Q910" s="186"/>
      <c r="R910" s="186"/>
      <c r="S910" s="186"/>
      <c r="T910" s="186"/>
      <c r="U910" s="186"/>
      <c r="V910" s="186"/>
      <c r="W910" s="186"/>
      <c r="X910" s="186"/>
      <c r="Y910" s="186"/>
      <c r="Z910" s="186"/>
      <c r="AA910" s="186"/>
    </row>
    <row r="911" spans="1:27" ht="18" customHeight="1" x14ac:dyDescent="0.25">
      <c r="A911" s="185"/>
      <c r="B911" s="186"/>
      <c r="C911" s="186"/>
      <c r="D911" s="186"/>
      <c r="E911" s="186"/>
      <c r="F911" s="186"/>
      <c r="G911" s="186"/>
      <c r="H911" s="186"/>
      <c r="I911" s="186"/>
      <c r="J911" s="186"/>
      <c r="K911" s="186"/>
      <c r="L911" s="186"/>
      <c r="O911" s="184"/>
      <c r="P911" s="185"/>
      <c r="Q911" s="186"/>
      <c r="R911" s="186"/>
      <c r="S911" s="186"/>
      <c r="T911" s="186"/>
      <c r="U911" s="186"/>
      <c r="V911" s="186"/>
      <c r="W911" s="186"/>
      <c r="X911" s="186"/>
      <c r="Y911" s="186"/>
      <c r="Z911" s="186"/>
      <c r="AA911" s="186"/>
    </row>
    <row r="912" spans="1:27" ht="18" customHeight="1" x14ac:dyDescent="0.25">
      <c r="A912" s="185"/>
      <c r="B912" s="186"/>
      <c r="C912" s="186"/>
      <c r="D912" s="186"/>
      <c r="E912" s="186"/>
      <c r="F912" s="186"/>
      <c r="G912" s="186"/>
      <c r="H912" s="186"/>
      <c r="I912" s="186"/>
      <c r="J912" s="186"/>
      <c r="K912" s="186"/>
      <c r="L912" s="186"/>
      <c r="O912" s="184"/>
      <c r="P912" s="185"/>
      <c r="Q912" s="186"/>
      <c r="R912" s="186"/>
      <c r="S912" s="186"/>
      <c r="T912" s="186"/>
      <c r="U912" s="186"/>
      <c r="V912" s="186"/>
      <c r="W912" s="186"/>
      <c r="X912" s="186"/>
      <c r="Y912" s="186"/>
      <c r="Z912" s="186"/>
      <c r="AA912" s="186"/>
    </row>
    <row r="913" spans="1:28" ht="18" customHeight="1" x14ac:dyDescent="0.25">
      <c r="A913" s="185"/>
      <c r="B913" s="186"/>
      <c r="C913" s="186"/>
      <c r="D913" s="186"/>
      <c r="E913" s="186"/>
      <c r="F913" s="186"/>
      <c r="G913" s="186"/>
      <c r="H913" s="186"/>
      <c r="I913" s="186"/>
      <c r="J913" s="186"/>
      <c r="K913" s="186"/>
      <c r="L913" s="186"/>
      <c r="O913" s="184"/>
      <c r="P913" s="185"/>
      <c r="Q913" s="186"/>
      <c r="R913" s="186"/>
      <c r="S913" s="186"/>
      <c r="T913" s="186"/>
      <c r="U913" s="186"/>
      <c r="V913" s="186"/>
      <c r="W913" s="186"/>
      <c r="X913" s="186"/>
      <c r="Y913" s="186"/>
      <c r="Z913" s="186"/>
      <c r="AA913" s="186"/>
    </row>
    <row r="914" spans="1:28" ht="24" customHeight="1" thickBot="1" x14ac:dyDescent="0.25">
      <c r="A914" s="81"/>
      <c r="B914" s="267" t="str">
        <f>VORNE_15S!$B$1</f>
        <v xml:space="preserve">  3-Serien Liga</v>
      </c>
      <c r="C914" s="267"/>
      <c r="D914" s="267"/>
      <c r="E914" s="267"/>
      <c r="F914" s="267"/>
      <c r="G914" s="267"/>
      <c r="H914" s="267"/>
      <c r="I914" s="267"/>
      <c r="J914" s="268">
        <f>VORNE_15S!J901</f>
        <v>2023</v>
      </c>
      <c r="K914" s="268"/>
      <c r="L914" s="268"/>
      <c r="M914" s="180" t="str">
        <f>VORNE_15S!M901</f>
        <v>T</v>
      </c>
      <c r="N914" s="180"/>
      <c r="O914" s="69">
        <f>VORNE_15S!O901</f>
        <v>2</v>
      </c>
      <c r="P914" s="81"/>
      <c r="Q914" s="267" t="str">
        <f>$B$14</f>
        <v xml:space="preserve">  3-Serien Liga</v>
      </c>
      <c r="R914" s="267"/>
      <c r="S914" s="267"/>
      <c r="T914" s="267"/>
      <c r="U914" s="267"/>
      <c r="V914" s="267"/>
      <c r="W914" s="267"/>
      <c r="X914" s="267"/>
      <c r="Y914" s="268">
        <f>$J$14</f>
        <v>2023</v>
      </c>
      <c r="Z914" s="268"/>
      <c r="AA914" s="268"/>
    </row>
    <row r="915" spans="1:28" ht="18" customHeight="1" thickBot="1" x14ac:dyDescent="0.3">
      <c r="A915" s="82" t="s">
        <v>90</v>
      </c>
      <c r="B915" s="188"/>
      <c r="C915" s="188"/>
      <c r="D915" s="84" t="str">
        <f>M914&amp;O914</f>
        <v>T2</v>
      </c>
      <c r="E915" s="84" t="s">
        <v>91</v>
      </c>
      <c r="F915" s="188"/>
      <c r="G915" s="254"/>
      <c r="H915" s="254"/>
      <c r="I915" s="254"/>
      <c r="J915" s="254"/>
      <c r="K915" s="254"/>
      <c r="L915" s="257"/>
      <c r="M915" s="166"/>
      <c r="N915" s="166"/>
      <c r="O915" s="189"/>
      <c r="P915" s="82" t="s">
        <v>90</v>
      </c>
      <c r="Q915" s="188"/>
      <c r="R915" s="188"/>
      <c r="S915" s="84" t="str">
        <f>M914&amp;O914-1</f>
        <v>T1</v>
      </c>
      <c r="T915" s="84" t="s">
        <v>91</v>
      </c>
      <c r="U915" s="188"/>
      <c r="V915" s="254"/>
      <c r="W915" s="254"/>
      <c r="X915" s="254"/>
      <c r="Y915" s="254"/>
      <c r="Z915" s="254"/>
      <c r="AA915" s="257"/>
    </row>
    <row r="916" spans="1:28" ht="18" customHeight="1" thickBot="1" x14ac:dyDescent="0.25">
      <c r="A916" s="190" t="s">
        <v>92</v>
      </c>
      <c r="B916" s="191" t="s">
        <v>93</v>
      </c>
      <c r="C916" s="191" t="s">
        <v>23</v>
      </c>
      <c r="D916" s="191" t="s">
        <v>94</v>
      </c>
      <c r="E916" s="191" t="s">
        <v>95</v>
      </c>
      <c r="F916" s="191" t="s">
        <v>96</v>
      </c>
      <c r="G916" s="192" t="s">
        <v>97</v>
      </c>
      <c r="H916" s="263" t="s">
        <v>98</v>
      </c>
      <c r="I916" s="264"/>
      <c r="J916" s="264"/>
      <c r="K916" s="264"/>
      <c r="L916" s="265"/>
      <c r="M916" s="166"/>
      <c r="N916" s="166"/>
      <c r="O916" s="189"/>
      <c r="P916" s="190" t="s">
        <v>92</v>
      </c>
      <c r="Q916" s="191" t="s">
        <v>93</v>
      </c>
      <c r="R916" s="191" t="s">
        <v>23</v>
      </c>
      <c r="S916" s="191" t="s">
        <v>94</v>
      </c>
      <c r="T916" s="191" t="s">
        <v>95</v>
      </c>
      <c r="U916" s="191" t="s">
        <v>96</v>
      </c>
      <c r="V916" s="192" t="s">
        <v>97</v>
      </c>
      <c r="W916" s="263" t="s">
        <v>98</v>
      </c>
      <c r="X916" s="264"/>
      <c r="Y916" s="264"/>
      <c r="Z916" s="264"/>
      <c r="AA916" s="265"/>
    </row>
    <row r="917" spans="1:28" ht="21.75" customHeight="1" thickBot="1" x14ac:dyDescent="0.25">
      <c r="A917" s="266" t="s">
        <v>144</v>
      </c>
      <c r="B917" s="274"/>
      <c r="C917" s="275"/>
      <c r="D917" s="193" t="s">
        <v>100</v>
      </c>
      <c r="E917" s="193"/>
      <c r="F917" s="194"/>
      <c r="G917" s="195" t="s">
        <v>100</v>
      </c>
      <c r="H917" s="190"/>
      <c r="I917" s="193"/>
      <c r="J917" s="193"/>
      <c r="K917" s="193"/>
      <c r="L917" s="195"/>
      <c r="M917" s="162" t="s">
        <v>138</v>
      </c>
      <c r="N917" s="176"/>
      <c r="O917" s="94"/>
      <c r="P917" s="266" t="s">
        <v>144</v>
      </c>
      <c r="Q917" s="274"/>
      <c r="R917" s="275"/>
      <c r="S917" s="193" t="s">
        <v>100</v>
      </c>
      <c r="T917" s="193"/>
      <c r="U917" s="194"/>
      <c r="V917" s="195" t="s">
        <v>100</v>
      </c>
      <c r="W917" s="190"/>
      <c r="X917" s="193"/>
      <c r="Y917" s="193"/>
      <c r="Z917" s="193"/>
      <c r="AA917" s="195"/>
      <c r="AB917" s="162" t="s">
        <v>138</v>
      </c>
    </row>
    <row r="918" spans="1:28" ht="21.75" customHeight="1" x14ac:dyDescent="0.2">
      <c r="A918" s="196" t="s">
        <v>112</v>
      </c>
      <c r="B918" s="71">
        <f>VLOOKUP($D915,'Tischplan_16er_1.-5.'!$4:$100,34)</f>
        <v>15</v>
      </c>
      <c r="C918" s="71">
        <f>VLOOKUP($D915,'Tischplan_16er_1.-5.'!$4:$100,35)</f>
        <v>2</v>
      </c>
      <c r="D918" s="197"/>
      <c r="E918" s="197"/>
      <c r="F918" s="198"/>
      <c r="G918" s="199"/>
      <c r="H918" s="200"/>
      <c r="I918" s="197"/>
      <c r="J918" s="197"/>
      <c r="K918" s="197"/>
      <c r="L918" s="199"/>
      <c r="M918" s="157"/>
      <c r="N918" s="176"/>
      <c r="O918" s="94"/>
      <c r="P918" s="196" t="s">
        <v>112</v>
      </c>
      <c r="Q918" s="71">
        <f>VLOOKUP($S915,'Tischplan_16er_1.-5.'!$4:$100,34)</f>
        <v>16</v>
      </c>
      <c r="R918" s="71">
        <f>VLOOKUP($S915,'Tischplan_16er_1.-5.'!$4:$100,35)</f>
        <v>2</v>
      </c>
      <c r="S918" s="197"/>
      <c r="T918" s="197"/>
      <c r="U918" s="198"/>
      <c r="V918" s="199"/>
      <c r="W918" s="200"/>
      <c r="X918" s="197"/>
      <c r="Y918" s="197"/>
      <c r="Z918" s="197"/>
      <c r="AA918" s="199"/>
      <c r="AB918" s="157"/>
    </row>
    <row r="919" spans="1:28" ht="21.75" customHeight="1" x14ac:dyDescent="0.2">
      <c r="A919" s="201" t="s">
        <v>113</v>
      </c>
      <c r="B919" s="168">
        <f>VLOOKUP($D915,'Tischplan_16er_1.-5.'!$4:$100,36)</f>
        <v>13</v>
      </c>
      <c r="C919" s="168">
        <f>VLOOKUP($D915,'Tischplan_16er_1.-5.'!$4:$100,37)</f>
        <v>1</v>
      </c>
      <c r="D919" s="202"/>
      <c r="E919" s="202"/>
      <c r="F919" s="203"/>
      <c r="G919" s="204"/>
      <c r="H919" s="205"/>
      <c r="I919" s="202"/>
      <c r="J919" s="202"/>
      <c r="K919" s="202"/>
      <c r="L919" s="204"/>
      <c r="M919" s="157"/>
      <c r="N919" s="176"/>
      <c r="O919" s="94"/>
      <c r="P919" s="201" t="s">
        <v>113</v>
      </c>
      <c r="Q919" s="168">
        <f>VLOOKUP($S915,'Tischplan_16er_1.-5.'!$4:$100,36)</f>
        <v>14</v>
      </c>
      <c r="R919" s="168">
        <f>VLOOKUP($S915,'Tischplan_16er_1.-5.'!$4:$100,37)</f>
        <v>1</v>
      </c>
      <c r="S919" s="202"/>
      <c r="T919" s="202"/>
      <c r="U919" s="203"/>
      <c r="V919" s="204"/>
      <c r="W919" s="205"/>
      <c r="X919" s="202"/>
      <c r="Y919" s="202"/>
      <c r="Z919" s="202"/>
      <c r="AA919" s="204"/>
      <c r="AB919" s="157"/>
    </row>
    <row r="920" spans="1:28" ht="21.75" customHeight="1" thickBot="1" x14ac:dyDescent="0.25">
      <c r="A920" s="206" t="s">
        <v>145</v>
      </c>
      <c r="B920" s="73">
        <f>VLOOKUP($D915,'Tischplan_16er_1.-5.'!$4:$100,38)</f>
        <v>16</v>
      </c>
      <c r="C920" s="73">
        <f>VLOOKUP($D915,'Tischplan_16er_1.-5.'!$4:$100,39)</f>
        <v>4</v>
      </c>
      <c r="D920" s="207"/>
      <c r="E920" s="207"/>
      <c r="F920" s="208"/>
      <c r="G920" s="209"/>
      <c r="H920" s="210"/>
      <c r="I920" s="207"/>
      <c r="J920" s="207"/>
      <c r="K920" s="207"/>
      <c r="L920" s="209"/>
      <c r="M920" s="157"/>
      <c r="N920" s="176"/>
      <c r="O920" s="94"/>
      <c r="P920" s="206" t="s">
        <v>145</v>
      </c>
      <c r="Q920" s="73">
        <f>VLOOKUP($S915,'Tischplan_16er_1.-5.'!$4:$100,38)</f>
        <v>15</v>
      </c>
      <c r="R920" s="73">
        <f>VLOOKUP($S915,'Tischplan_16er_1.-5.'!$4:$100,39)</f>
        <v>4</v>
      </c>
      <c r="S920" s="207"/>
      <c r="T920" s="207"/>
      <c r="U920" s="208"/>
      <c r="V920" s="209"/>
      <c r="W920" s="210"/>
      <c r="X920" s="207"/>
      <c r="Y920" s="207"/>
      <c r="Z920" s="207"/>
      <c r="AA920" s="209"/>
      <c r="AB920" s="157"/>
    </row>
    <row r="921" spans="1:28" ht="21.75" customHeight="1" thickBot="1" x14ac:dyDescent="0.25">
      <c r="A921" s="266" t="s">
        <v>146</v>
      </c>
      <c r="B921" s="274"/>
      <c r="C921" s="275"/>
      <c r="D921" s="193"/>
      <c r="E921" s="193"/>
      <c r="F921" s="194"/>
      <c r="G921" s="195"/>
      <c r="H921" s="190"/>
      <c r="I921" s="193"/>
      <c r="J921" s="193"/>
      <c r="K921" s="193"/>
      <c r="L921" s="195"/>
      <c r="O921" s="189"/>
      <c r="P921" s="266" t="s">
        <v>146</v>
      </c>
      <c r="Q921" s="274"/>
      <c r="R921" s="275"/>
      <c r="S921" s="193"/>
      <c r="T921" s="193"/>
      <c r="U921" s="194"/>
      <c r="V921" s="195"/>
      <c r="W921" s="190"/>
      <c r="X921" s="193"/>
      <c r="Y921" s="193"/>
      <c r="Z921" s="193"/>
      <c r="AA921" s="195"/>
    </row>
    <row r="922" spans="1:28" ht="21.75" customHeight="1" thickBot="1" x14ac:dyDescent="0.25">
      <c r="A922" s="266" t="s">
        <v>147</v>
      </c>
      <c r="B922" s="274"/>
      <c r="C922" s="275"/>
      <c r="D922" s="193" t="s">
        <v>100</v>
      </c>
      <c r="E922" s="193"/>
      <c r="F922" s="194"/>
      <c r="G922" s="195" t="s">
        <v>100</v>
      </c>
      <c r="H922" s="190"/>
      <c r="I922" s="193"/>
      <c r="J922" s="193"/>
      <c r="K922" s="193"/>
      <c r="L922" s="195"/>
      <c r="O922" s="189"/>
      <c r="P922" s="266" t="s">
        <v>147</v>
      </c>
      <c r="Q922" s="274"/>
      <c r="R922" s="275"/>
      <c r="S922" s="193" t="s">
        <v>100</v>
      </c>
      <c r="T922" s="193"/>
      <c r="U922" s="194"/>
      <c r="V922" s="195" t="s">
        <v>100</v>
      </c>
      <c r="W922" s="190"/>
      <c r="X922" s="193"/>
      <c r="Y922" s="193"/>
      <c r="Z922" s="193"/>
      <c r="AA922" s="195"/>
    </row>
    <row r="923" spans="1:28" ht="9" customHeight="1" thickBot="1" x14ac:dyDescent="0.25">
      <c r="A923" s="164"/>
      <c r="B923" s="211"/>
      <c r="C923" s="211"/>
      <c r="D923" s="188"/>
      <c r="E923" s="188"/>
      <c r="F923" s="188"/>
      <c r="G923" s="188"/>
      <c r="H923" s="188"/>
      <c r="I923" s="188"/>
      <c r="J923" s="188"/>
      <c r="K923" s="188"/>
      <c r="L923" s="188"/>
      <c r="P923" s="164"/>
      <c r="Q923" s="174"/>
      <c r="R923" s="174"/>
      <c r="S923" s="212"/>
      <c r="T923" s="212"/>
      <c r="U923" s="212"/>
      <c r="V923" s="212"/>
      <c r="W923" s="212"/>
      <c r="X923" s="212"/>
      <c r="Y923" s="212"/>
      <c r="Z923" s="212"/>
      <c r="AA923" s="212"/>
    </row>
    <row r="924" spans="1:28" ht="18" customHeight="1" thickBot="1" x14ac:dyDescent="0.3">
      <c r="A924" s="82" t="s">
        <v>148</v>
      </c>
      <c r="B924" s="188"/>
      <c r="C924" s="188"/>
      <c r="D924" s="84"/>
      <c r="E924" s="84"/>
      <c r="F924" s="188"/>
      <c r="G924" s="84"/>
      <c r="H924" s="188"/>
      <c r="I924" s="188"/>
      <c r="J924" s="188"/>
      <c r="K924" s="188"/>
      <c r="L924" s="213"/>
      <c r="O924" s="189"/>
      <c r="P924" s="82" t="s">
        <v>148</v>
      </c>
      <c r="Q924" s="188"/>
      <c r="R924" s="188"/>
      <c r="S924" s="84"/>
      <c r="T924" s="84"/>
      <c r="U924" s="188"/>
      <c r="V924" s="84"/>
      <c r="W924" s="188"/>
      <c r="X924" s="188"/>
      <c r="Y924" s="188"/>
      <c r="Z924" s="188"/>
      <c r="AA924" s="213"/>
    </row>
    <row r="925" spans="1:28" ht="21.75" customHeight="1" x14ac:dyDescent="0.2">
      <c r="A925" s="196" t="str">
        <f>$S915</f>
        <v>T1</v>
      </c>
      <c r="B925" s="71"/>
      <c r="C925" s="71"/>
      <c r="D925" s="197"/>
      <c r="E925" s="197"/>
      <c r="F925" s="197"/>
      <c r="G925" s="199"/>
      <c r="H925" s="200"/>
      <c r="I925" s="197"/>
      <c r="J925" s="197"/>
      <c r="K925" s="197"/>
      <c r="L925" s="199"/>
      <c r="O925" s="189"/>
      <c r="P925" s="196" t="str">
        <f>$S915</f>
        <v>T1</v>
      </c>
      <c r="Q925" s="71"/>
      <c r="R925" s="71"/>
      <c r="S925" s="197"/>
      <c r="T925" s="197"/>
      <c r="U925" s="197"/>
      <c r="V925" s="199"/>
      <c r="W925" s="200"/>
      <c r="X925" s="197"/>
      <c r="Y925" s="197"/>
      <c r="Z925" s="197"/>
      <c r="AA925" s="199"/>
    </row>
    <row r="926" spans="1:28" ht="21.75" customHeight="1" x14ac:dyDescent="0.2">
      <c r="A926" s="201" t="str">
        <f>$D915</f>
        <v>T2</v>
      </c>
      <c r="B926" s="168"/>
      <c r="C926" s="168"/>
      <c r="D926" s="202"/>
      <c r="E926" s="202"/>
      <c r="F926" s="202"/>
      <c r="G926" s="204"/>
      <c r="H926" s="205"/>
      <c r="I926" s="202"/>
      <c r="J926" s="202"/>
      <c r="K926" s="202"/>
      <c r="L926" s="204"/>
      <c r="O926" s="189"/>
      <c r="P926" s="201" t="str">
        <f>$D915</f>
        <v>T2</v>
      </c>
      <c r="Q926" s="168"/>
      <c r="R926" s="168"/>
      <c r="S926" s="202"/>
      <c r="T926" s="202"/>
      <c r="U926" s="202"/>
      <c r="V926" s="204"/>
      <c r="W926" s="205"/>
      <c r="X926" s="202"/>
      <c r="Y926" s="202"/>
      <c r="Z926" s="202"/>
      <c r="AA926" s="204"/>
    </row>
    <row r="927" spans="1:28" ht="21.75" customHeight="1" x14ac:dyDescent="0.2">
      <c r="A927" s="201" t="str">
        <f>$S945</f>
        <v>T3</v>
      </c>
      <c r="B927" s="168"/>
      <c r="C927" s="168"/>
      <c r="D927" s="202"/>
      <c r="E927" s="202"/>
      <c r="F927" s="202"/>
      <c r="G927" s="204"/>
      <c r="H927" s="205"/>
      <c r="I927" s="202"/>
      <c r="J927" s="202"/>
      <c r="K927" s="202"/>
      <c r="L927" s="204"/>
      <c r="O927" s="189"/>
      <c r="P927" s="201" t="str">
        <f>$S945</f>
        <v>T3</v>
      </c>
      <c r="Q927" s="168"/>
      <c r="R927" s="168"/>
      <c r="S927" s="202"/>
      <c r="T927" s="202"/>
      <c r="U927" s="202"/>
      <c r="V927" s="204"/>
      <c r="W927" s="205"/>
      <c r="X927" s="202"/>
      <c r="Y927" s="202"/>
      <c r="Z927" s="202"/>
      <c r="AA927" s="204"/>
    </row>
    <row r="928" spans="1:28" ht="21.75" customHeight="1" thickBot="1" x14ac:dyDescent="0.25">
      <c r="A928" s="214" t="str">
        <f>$D945</f>
        <v>T4</v>
      </c>
      <c r="B928" s="73"/>
      <c r="C928" s="73"/>
      <c r="D928" s="207"/>
      <c r="E928" s="207"/>
      <c r="F928" s="207"/>
      <c r="G928" s="209"/>
      <c r="H928" s="210"/>
      <c r="I928" s="207"/>
      <c r="J928" s="207"/>
      <c r="K928" s="207"/>
      <c r="L928" s="209"/>
      <c r="O928" s="189"/>
      <c r="P928" s="214" t="str">
        <f>$D945</f>
        <v>T4</v>
      </c>
      <c r="Q928" s="73"/>
      <c r="R928" s="73"/>
      <c r="S928" s="207"/>
      <c r="T928" s="207"/>
      <c r="U928" s="207"/>
      <c r="V928" s="209"/>
      <c r="W928" s="210"/>
      <c r="X928" s="207"/>
      <c r="Y928" s="207"/>
      <c r="Z928" s="207"/>
      <c r="AA928" s="209"/>
    </row>
    <row r="929" spans="1:27" ht="21.75" customHeight="1" thickBot="1" x14ac:dyDescent="0.3">
      <c r="A929" s="105" t="s">
        <v>114</v>
      </c>
      <c r="B929" s="193"/>
      <c r="C929" s="193"/>
      <c r="D929" s="193"/>
      <c r="E929" s="193"/>
      <c r="F929" s="193"/>
      <c r="G929" s="195"/>
      <c r="H929" s="190"/>
      <c r="I929" s="193"/>
      <c r="J929" s="193"/>
      <c r="K929" s="193"/>
      <c r="L929" s="195"/>
      <c r="M929" s="183"/>
      <c r="N929" s="183"/>
      <c r="O929" s="184"/>
      <c r="P929" s="105" t="s">
        <v>114</v>
      </c>
      <c r="Q929" s="193"/>
      <c r="R929" s="193"/>
      <c r="S929" s="193"/>
      <c r="T929" s="193"/>
      <c r="U929" s="193"/>
      <c r="V929" s="195"/>
      <c r="W929" s="190"/>
      <c r="X929" s="193"/>
      <c r="Y929" s="193"/>
      <c r="Z929" s="193"/>
      <c r="AA929" s="195"/>
    </row>
    <row r="930" spans="1:27" ht="3" customHeight="1" x14ac:dyDescent="0.25">
      <c r="A930" s="215"/>
      <c r="M930" s="183"/>
      <c r="N930" s="183"/>
      <c r="O930" s="184"/>
      <c r="P930" s="215"/>
    </row>
    <row r="931" spans="1:27" ht="21" customHeight="1" x14ac:dyDescent="0.2">
      <c r="A931" s="181" t="str">
        <f>"Die "&amp;$B$14&amp;" wird freundlich unterstützt von:"</f>
        <v>Die   3-Serien Liga wird freundlich unterstützt von:</v>
      </c>
      <c r="O931" s="189"/>
      <c r="P931" s="181" t="str">
        <f>"Die "&amp;$B$14&amp;" wird freundlich unterstützt von:"</f>
        <v>Die   3-Serien Liga wird freundlich unterstützt von:</v>
      </c>
    </row>
    <row r="932" spans="1:27" ht="18" customHeight="1" x14ac:dyDescent="0.25">
      <c r="A932" s="185"/>
      <c r="B932" s="186"/>
      <c r="C932" s="186"/>
      <c r="D932" s="186"/>
      <c r="E932" s="186"/>
      <c r="F932" s="186"/>
      <c r="G932" s="186"/>
      <c r="H932" s="186"/>
      <c r="I932" s="186"/>
      <c r="J932" s="186"/>
      <c r="K932" s="186"/>
      <c r="L932" s="186"/>
      <c r="O932" s="184"/>
      <c r="P932" s="185"/>
      <c r="Q932" s="186"/>
      <c r="R932" s="186"/>
      <c r="S932" s="186"/>
      <c r="T932" s="186"/>
      <c r="U932" s="186"/>
      <c r="V932" s="186"/>
      <c r="W932" s="186"/>
      <c r="X932" s="186"/>
      <c r="Y932" s="186"/>
      <c r="Z932" s="186"/>
      <c r="AA932" s="186"/>
    </row>
    <row r="933" spans="1:27" ht="18" customHeight="1" x14ac:dyDescent="0.3">
      <c r="A933" s="187">
        <f>$A$3</f>
        <v>0</v>
      </c>
      <c r="B933" s="186"/>
      <c r="C933" s="186"/>
      <c r="D933" s="186"/>
      <c r="E933" s="186"/>
      <c r="F933" s="186"/>
      <c r="G933" s="186"/>
      <c r="H933" s="186"/>
      <c r="I933" s="186"/>
      <c r="J933" s="186"/>
      <c r="K933" s="186"/>
      <c r="L933" s="186"/>
      <c r="O933" s="184"/>
      <c r="P933" s="187">
        <f>$A$3</f>
        <v>0</v>
      </c>
      <c r="Q933" s="186"/>
      <c r="R933" s="186"/>
      <c r="S933" s="186"/>
      <c r="T933" s="186"/>
      <c r="U933" s="186"/>
      <c r="V933" s="186"/>
      <c r="W933" s="186"/>
      <c r="X933" s="186"/>
      <c r="Y933" s="186"/>
      <c r="Z933" s="186"/>
      <c r="AA933" s="186"/>
    </row>
    <row r="934" spans="1:27" ht="18" customHeight="1" x14ac:dyDescent="0.25">
      <c r="A934" s="185"/>
      <c r="B934" s="186"/>
      <c r="C934" s="186"/>
      <c r="D934" s="186"/>
      <c r="E934" s="186"/>
      <c r="F934" s="186"/>
      <c r="G934" s="186"/>
      <c r="H934" s="186"/>
      <c r="I934" s="186"/>
      <c r="J934" s="186"/>
      <c r="K934" s="186"/>
      <c r="L934" s="186"/>
      <c r="O934" s="184"/>
      <c r="P934" s="185"/>
      <c r="Q934" s="186"/>
      <c r="R934" s="186"/>
      <c r="S934" s="186"/>
      <c r="T934" s="186"/>
      <c r="U934" s="186"/>
      <c r="V934" s="186"/>
      <c r="W934" s="186"/>
      <c r="X934" s="186"/>
      <c r="Y934" s="186"/>
      <c r="Z934" s="186"/>
      <c r="AA934" s="186"/>
    </row>
    <row r="935" spans="1:27" ht="18" customHeight="1" x14ac:dyDescent="0.25">
      <c r="A935" s="185"/>
      <c r="B935" s="186"/>
      <c r="C935" s="186"/>
      <c r="D935" s="186"/>
      <c r="E935" s="186"/>
      <c r="F935" s="186"/>
      <c r="G935" s="186"/>
      <c r="H935" s="186"/>
      <c r="I935" s="186"/>
      <c r="J935" s="186"/>
      <c r="K935" s="186"/>
      <c r="L935" s="186"/>
      <c r="O935" s="184"/>
      <c r="P935" s="185"/>
      <c r="Q935" s="186"/>
      <c r="R935" s="186"/>
      <c r="S935" s="186"/>
      <c r="T935" s="186"/>
      <c r="U935" s="186"/>
      <c r="V935" s="186"/>
      <c r="W935" s="186"/>
      <c r="X935" s="186"/>
      <c r="Y935" s="186"/>
      <c r="Z935" s="186"/>
      <c r="AA935" s="186"/>
    </row>
    <row r="936" spans="1:27" ht="18" customHeight="1" x14ac:dyDescent="0.25">
      <c r="A936" s="185"/>
      <c r="B936" s="186"/>
      <c r="C936" s="186"/>
      <c r="D936" s="186"/>
      <c r="E936" s="186"/>
      <c r="F936" s="186"/>
      <c r="G936" s="186"/>
      <c r="H936" s="186"/>
      <c r="I936" s="186"/>
      <c r="J936" s="186"/>
      <c r="K936" s="186"/>
      <c r="L936" s="186"/>
      <c r="O936" s="184"/>
      <c r="P936" s="185"/>
      <c r="Q936" s="186"/>
      <c r="R936" s="186"/>
      <c r="S936" s="186"/>
      <c r="T936" s="186"/>
      <c r="U936" s="186"/>
      <c r="V936" s="186"/>
      <c r="W936" s="186"/>
      <c r="X936" s="186"/>
      <c r="Y936" s="186"/>
      <c r="Z936" s="186"/>
      <c r="AA936" s="186"/>
    </row>
    <row r="937" spans="1:27" ht="18" customHeight="1" x14ac:dyDescent="0.25">
      <c r="A937" s="185"/>
      <c r="B937" s="186"/>
      <c r="C937" s="186"/>
      <c r="D937" s="186"/>
      <c r="E937" s="186"/>
      <c r="F937" s="186"/>
      <c r="G937" s="186"/>
      <c r="H937" s="186"/>
      <c r="I937" s="186"/>
      <c r="J937" s="186"/>
      <c r="K937" s="186"/>
      <c r="L937" s="186"/>
      <c r="O937" s="184"/>
      <c r="P937" s="185"/>
      <c r="Q937" s="186"/>
      <c r="R937" s="186"/>
      <c r="S937" s="186"/>
      <c r="T937" s="186"/>
      <c r="U937" s="186"/>
      <c r="V937" s="186"/>
      <c r="W937" s="186"/>
      <c r="X937" s="186"/>
      <c r="Y937" s="186"/>
      <c r="Z937" s="186"/>
      <c r="AA937" s="186"/>
    </row>
    <row r="938" spans="1:27" ht="18" customHeight="1" x14ac:dyDescent="0.25">
      <c r="A938" s="185"/>
      <c r="B938" s="186"/>
      <c r="C938" s="186"/>
      <c r="D938" s="186"/>
      <c r="E938" s="186"/>
      <c r="F938" s="186"/>
      <c r="G938" s="186"/>
      <c r="H938" s="186"/>
      <c r="I938" s="186"/>
      <c r="J938" s="186"/>
      <c r="K938" s="186"/>
      <c r="L938" s="186"/>
      <c r="O938" s="184"/>
      <c r="P938" s="185"/>
      <c r="Q938" s="186"/>
      <c r="R938" s="186"/>
      <c r="S938" s="186"/>
      <c r="T938" s="186"/>
      <c r="U938" s="186"/>
      <c r="V938" s="186"/>
      <c r="W938" s="186"/>
      <c r="X938" s="186"/>
      <c r="Y938" s="186"/>
      <c r="Z938" s="186"/>
      <c r="AA938" s="186"/>
    </row>
    <row r="939" spans="1:27" ht="18" customHeight="1" x14ac:dyDescent="0.25">
      <c r="A939" s="185"/>
      <c r="B939" s="186"/>
      <c r="C939" s="186"/>
      <c r="D939" s="186"/>
      <c r="E939" s="186"/>
      <c r="F939" s="186"/>
      <c r="G939" s="186"/>
      <c r="H939" s="186"/>
      <c r="I939" s="186"/>
      <c r="J939" s="186"/>
      <c r="K939" s="186"/>
      <c r="L939" s="186"/>
      <c r="O939" s="184"/>
      <c r="P939" s="185"/>
      <c r="Q939" s="186"/>
      <c r="R939" s="186"/>
      <c r="S939" s="186"/>
      <c r="T939" s="186"/>
      <c r="U939" s="186"/>
      <c r="V939" s="186"/>
      <c r="W939" s="186"/>
      <c r="X939" s="186"/>
      <c r="Y939" s="186"/>
      <c r="Z939" s="186"/>
      <c r="AA939" s="186"/>
    </row>
    <row r="940" spans="1:27" ht="18" customHeight="1" x14ac:dyDescent="0.25">
      <c r="A940" s="185"/>
      <c r="B940" s="186"/>
      <c r="C940" s="186"/>
      <c r="D940" s="186"/>
      <c r="E940" s="186"/>
      <c r="F940" s="186"/>
      <c r="G940" s="186"/>
      <c r="H940" s="186"/>
      <c r="I940" s="186"/>
      <c r="J940" s="186"/>
      <c r="K940" s="186"/>
      <c r="L940" s="186"/>
      <c r="O940" s="184"/>
      <c r="P940" s="185"/>
      <c r="Q940" s="186"/>
      <c r="R940" s="186"/>
      <c r="S940" s="186"/>
      <c r="T940" s="186"/>
      <c r="U940" s="186"/>
      <c r="V940" s="186"/>
      <c r="W940" s="186"/>
      <c r="X940" s="186"/>
      <c r="Y940" s="186"/>
      <c r="Z940" s="186"/>
      <c r="AA940" s="186"/>
    </row>
    <row r="941" spans="1:27" ht="18" customHeight="1" x14ac:dyDescent="0.25">
      <c r="A941" s="185"/>
      <c r="B941" s="186"/>
      <c r="C941" s="186"/>
      <c r="D941" s="186"/>
      <c r="E941" s="186"/>
      <c r="F941" s="186"/>
      <c r="G941" s="186"/>
      <c r="H941" s="186"/>
      <c r="I941" s="186"/>
      <c r="J941" s="186"/>
      <c r="K941" s="186"/>
      <c r="L941" s="186"/>
      <c r="O941" s="184"/>
      <c r="P941" s="185"/>
      <c r="Q941" s="186"/>
      <c r="R941" s="186"/>
      <c r="S941" s="186"/>
      <c r="T941" s="186"/>
      <c r="U941" s="186"/>
      <c r="V941" s="186"/>
      <c r="W941" s="186"/>
      <c r="X941" s="186"/>
      <c r="Y941" s="186"/>
      <c r="Z941" s="186"/>
      <c r="AA941" s="186"/>
    </row>
    <row r="942" spans="1:27" ht="18" customHeight="1" x14ac:dyDescent="0.25">
      <c r="A942" s="185"/>
      <c r="B942" s="186"/>
      <c r="C942" s="186"/>
      <c r="D942" s="186"/>
      <c r="E942" s="186"/>
      <c r="F942" s="186"/>
      <c r="G942" s="186"/>
      <c r="H942" s="186"/>
      <c r="I942" s="186"/>
      <c r="J942" s="186"/>
      <c r="K942" s="186"/>
      <c r="L942" s="186"/>
      <c r="O942" s="189"/>
      <c r="P942" s="185"/>
      <c r="Q942" s="186"/>
      <c r="R942" s="186"/>
      <c r="S942" s="186"/>
      <c r="T942" s="186"/>
      <c r="U942" s="186"/>
      <c r="V942" s="186"/>
      <c r="W942" s="186"/>
      <c r="X942" s="186"/>
      <c r="Y942" s="186"/>
      <c r="Z942" s="186"/>
      <c r="AA942" s="186"/>
    </row>
    <row r="943" spans="1:27" ht="18" customHeight="1" x14ac:dyDescent="0.25">
      <c r="A943" s="185"/>
      <c r="B943" s="186"/>
      <c r="C943" s="186"/>
      <c r="D943" s="186"/>
      <c r="E943" s="186"/>
      <c r="F943" s="186"/>
      <c r="G943" s="186"/>
      <c r="H943" s="186"/>
      <c r="I943" s="186"/>
      <c r="J943" s="186"/>
      <c r="K943" s="186"/>
      <c r="L943" s="186"/>
      <c r="O943" s="189"/>
      <c r="P943" s="185"/>
      <c r="Q943" s="186"/>
      <c r="R943" s="186"/>
      <c r="S943" s="186"/>
      <c r="T943" s="186"/>
      <c r="U943" s="186"/>
      <c r="V943" s="186"/>
      <c r="W943" s="186"/>
      <c r="X943" s="186"/>
      <c r="Y943" s="186"/>
      <c r="Z943" s="186"/>
      <c r="AA943" s="186"/>
    </row>
    <row r="944" spans="1:27" ht="24" customHeight="1" thickBot="1" x14ac:dyDescent="0.25">
      <c r="A944" s="81"/>
      <c r="B944" s="267" t="str">
        <f>$B$14</f>
        <v xml:space="preserve">  3-Serien Liga</v>
      </c>
      <c r="C944" s="267"/>
      <c r="D944" s="267"/>
      <c r="E944" s="267"/>
      <c r="F944" s="267"/>
      <c r="G944" s="267"/>
      <c r="H944" s="267"/>
      <c r="I944" s="267"/>
      <c r="J944" s="268">
        <f>$J$14</f>
        <v>2023</v>
      </c>
      <c r="K944" s="268"/>
      <c r="L944" s="268"/>
      <c r="M944" s="180" t="str">
        <f>M914</f>
        <v>T</v>
      </c>
      <c r="N944" s="180"/>
      <c r="O944" s="69">
        <f>O914+2</f>
        <v>4</v>
      </c>
      <c r="P944" s="81"/>
      <c r="Q944" s="267" t="str">
        <f>$B$14</f>
        <v xml:space="preserve">  3-Serien Liga</v>
      </c>
      <c r="R944" s="267"/>
      <c r="S944" s="267"/>
      <c r="T944" s="267"/>
      <c r="U944" s="267"/>
      <c r="V944" s="267"/>
      <c r="W944" s="267"/>
      <c r="X944" s="267"/>
      <c r="Y944" s="268">
        <f>$J$14</f>
        <v>2023</v>
      </c>
      <c r="Z944" s="268"/>
      <c r="AA944" s="268"/>
    </row>
    <row r="945" spans="1:28" ht="18" customHeight="1" thickBot="1" x14ac:dyDescent="0.3">
      <c r="A945" s="82" t="s">
        <v>90</v>
      </c>
      <c r="B945" s="188"/>
      <c r="C945" s="188"/>
      <c r="D945" s="84" t="str">
        <f>M944&amp;O944</f>
        <v>T4</v>
      </c>
      <c r="E945" s="84" t="s">
        <v>91</v>
      </c>
      <c r="F945" s="188"/>
      <c r="G945" s="254"/>
      <c r="H945" s="274"/>
      <c r="I945" s="274"/>
      <c r="J945" s="274"/>
      <c r="K945" s="274"/>
      <c r="L945" s="276"/>
      <c r="M945" s="166"/>
      <c r="N945" s="166"/>
      <c r="O945" s="189"/>
      <c r="P945" s="82" t="s">
        <v>90</v>
      </c>
      <c r="Q945" s="188"/>
      <c r="R945" s="188"/>
      <c r="S945" s="84" t="str">
        <f>M944&amp;O944-1</f>
        <v>T3</v>
      </c>
      <c r="T945" s="84" t="s">
        <v>91</v>
      </c>
      <c r="U945" s="188"/>
      <c r="V945" s="254"/>
      <c r="W945" s="254"/>
      <c r="X945" s="254"/>
      <c r="Y945" s="254"/>
      <c r="Z945" s="254"/>
      <c r="AA945" s="257"/>
    </row>
    <row r="946" spans="1:28" ht="18" customHeight="1" thickBot="1" x14ac:dyDescent="0.25">
      <c r="A946" s="190" t="s">
        <v>92</v>
      </c>
      <c r="B946" s="191" t="s">
        <v>93</v>
      </c>
      <c r="C946" s="191" t="s">
        <v>23</v>
      </c>
      <c r="D946" s="191" t="s">
        <v>94</v>
      </c>
      <c r="E946" s="191" t="s">
        <v>95</v>
      </c>
      <c r="F946" s="191" t="s">
        <v>96</v>
      </c>
      <c r="G946" s="192" t="s">
        <v>97</v>
      </c>
      <c r="H946" s="263" t="s">
        <v>98</v>
      </c>
      <c r="I946" s="264"/>
      <c r="J946" s="264"/>
      <c r="K946" s="264"/>
      <c r="L946" s="265"/>
      <c r="M946" s="166"/>
      <c r="N946" s="166"/>
      <c r="O946" s="189"/>
      <c r="P946" s="190" t="s">
        <v>92</v>
      </c>
      <c r="Q946" s="191" t="s">
        <v>93</v>
      </c>
      <c r="R946" s="191" t="s">
        <v>23</v>
      </c>
      <c r="S946" s="191" t="s">
        <v>94</v>
      </c>
      <c r="T946" s="191" t="s">
        <v>95</v>
      </c>
      <c r="U946" s="191" t="s">
        <v>96</v>
      </c>
      <c r="V946" s="192" t="s">
        <v>97</v>
      </c>
      <c r="W946" s="263" t="s">
        <v>98</v>
      </c>
      <c r="X946" s="264"/>
      <c r="Y946" s="264"/>
      <c r="Z946" s="264"/>
      <c r="AA946" s="265"/>
    </row>
    <row r="947" spans="1:28" ht="21.75" customHeight="1" thickBot="1" x14ac:dyDescent="0.25">
      <c r="A947" s="266" t="s">
        <v>144</v>
      </c>
      <c r="B947" s="274"/>
      <c r="C947" s="275"/>
      <c r="D947" s="193" t="s">
        <v>100</v>
      </c>
      <c r="E947" s="193"/>
      <c r="F947" s="194"/>
      <c r="G947" s="195" t="s">
        <v>100</v>
      </c>
      <c r="H947" s="190"/>
      <c r="I947" s="193"/>
      <c r="J947" s="193"/>
      <c r="K947" s="193"/>
      <c r="L947" s="195"/>
      <c r="M947" s="162" t="s">
        <v>138</v>
      </c>
      <c r="N947" s="176"/>
      <c r="O947" s="94"/>
      <c r="P947" s="266" t="s">
        <v>144</v>
      </c>
      <c r="Q947" s="274"/>
      <c r="R947" s="275"/>
      <c r="S947" s="193" t="s">
        <v>100</v>
      </c>
      <c r="T947" s="193"/>
      <c r="U947" s="194"/>
      <c r="V947" s="195" t="s">
        <v>100</v>
      </c>
      <c r="W947" s="190"/>
      <c r="X947" s="193"/>
      <c r="Y947" s="193"/>
      <c r="Z947" s="193"/>
      <c r="AA947" s="195"/>
      <c r="AB947" s="162" t="s">
        <v>138</v>
      </c>
    </row>
    <row r="948" spans="1:28" ht="21.75" customHeight="1" x14ac:dyDescent="0.2">
      <c r="A948" s="196" t="s">
        <v>112</v>
      </c>
      <c r="B948" s="71">
        <f>VLOOKUP($D945,'Tischplan_16er_1.-5.'!$4:$100,34)</f>
        <v>13</v>
      </c>
      <c r="C948" s="71">
        <f>VLOOKUP($D945,'Tischplan_16er_1.-5.'!$4:$100,35)</f>
        <v>2</v>
      </c>
      <c r="D948" s="197"/>
      <c r="E948" s="197"/>
      <c r="F948" s="198"/>
      <c r="G948" s="199"/>
      <c r="H948" s="200"/>
      <c r="I948" s="197"/>
      <c r="J948" s="197"/>
      <c r="K948" s="197"/>
      <c r="L948" s="199"/>
      <c r="M948" s="157"/>
      <c r="N948" s="176"/>
      <c r="O948" s="94"/>
      <c r="P948" s="196" t="s">
        <v>112</v>
      </c>
      <c r="Q948" s="71">
        <f>VLOOKUP($S945,'Tischplan_16er_1.-5.'!$4:$100,34)</f>
        <v>14</v>
      </c>
      <c r="R948" s="71">
        <f>VLOOKUP($S945,'Tischplan_16er_1.-5.'!$4:$100,35)</f>
        <v>2</v>
      </c>
      <c r="S948" s="197"/>
      <c r="T948" s="197"/>
      <c r="U948" s="198"/>
      <c r="V948" s="199"/>
      <c r="W948" s="200"/>
      <c r="X948" s="197"/>
      <c r="Y948" s="197"/>
      <c r="Z948" s="197"/>
      <c r="AA948" s="199"/>
      <c r="AB948" s="157"/>
    </row>
    <row r="949" spans="1:28" ht="21.75" customHeight="1" x14ac:dyDescent="0.2">
      <c r="A949" s="201" t="s">
        <v>113</v>
      </c>
      <c r="B949" s="168">
        <f>VLOOKUP($D945,'Tischplan_16er_1.-5.'!$4:$100,36)</f>
        <v>15</v>
      </c>
      <c r="C949" s="168">
        <f>VLOOKUP($D945,'Tischplan_16er_1.-5.'!$4:$100,37)</f>
        <v>1</v>
      </c>
      <c r="D949" s="202"/>
      <c r="E949" s="202"/>
      <c r="F949" s="203"/>
      <c r="G949" s="204"/>
      <c r="H949" s="205"/>
      <c r="I949" s="202"/>
      <c r="J949" s="202"/>
      <c r="K949" s="202"/>
      <c r="L949" s="204"/>
      <c r="M949" s="157"/>
      <c r="N949" s="176"/>
      <c r="O949" s="94"/>
      <c r="P949" s="201" t="s">
        <v>113</v>
      </c>
      <c r="Q949" s="168">
        <f>VLOOKUP($S945,'Tischplan_16er_1.-5.'!$4:$100,36)</f>
        <v>16</v>
      </c>
      <c r="R949" s="168">
        <f>VLOOKUP($S945,'Tischplan_16er_1.-5.'!$4:$100,37)</f>
        <v>1</v>
      </c>
      <c r="S949" s="202"/>
      <c r="T949" s="202"/>
      <c r="U949" s="203"/>
      <c r="V949" s="204"/>
      <c r="W949" s="205"/>
      <c r="X949" s="202"/>
      <c r="Y949" s="202"/>
      <c r="Z949" s="202"/>
      <c r="AA949" s="204"/>
      <c r="AB949" s="157"/>
    </row>
    <row r="950" spans="1:28" ht="21.75" customHeight="1" thickBot="1" x14ac:dyDescent="0.25">
      <c r="A950" s="206" t="s">
        <v>145</v>
      </c>
      <c r="B950" s="73">
        <f>VLOOKUP($D945,'Tischplan_16er_1.-5.'!$4:$100,38)</f>
        <v>14</v>
      </c>
      <c r="C950" s="73">
        <f>VLOOKUP($D945,'Tischplan_16er_1.-5.'!$4:$100,39)</f>
        <v>4</v>
      </c>
      <c r="D950" s="207"/>
      <c r="E950" s="207"/>
      <c r="F950" s="208"/>
      <c r="G950" s="209"/>
      <c r="H950" s="210"/>
      <c r="I950" s="207"/>
      <c r="J950" s="207"/>
      <c r="K950" s="207"/>
      <c r="L950" s="209"/>
      <c r="M950" s="157"/>
      <c r="N950" s="176"/>
      <c r="O950" s="94"/>
      <c r="P950" s="206" t="s">
        <v>145</v>
      </c>
      <c r="Q950" s="73">
        <f>VLOOKUP($S945,'Tischplan_16er_1.-5.'!$4:$100,38)</f>
        <v>13</v>
      </c>
      <c r="R950" s="73">
        <f>VLOOKUP($S945,'Tischplan_16er_1.-5.'!$4:$100,39)</f>
        <v>4</v>
      </c>
      <c r="S950" s="207"/>
      <c r="T950" s="207"/>
      <c r="U950" s="208"/>
      <c r="V950" s="209"/>
      <c r="W950" s="210"/>
      <c r="X950" s="207"/>
      <c r="Y950" s="207"/>
      <c r="Z950" s="207"/>
      <c r="AA950" s="209"/>
      <c r="AB950" s="157"/>
    </row>
    <row r="951" spans="1:28" ht="21.75" customHeight="1" thickBot="1" x14ac:dyDescent="0.25">
      <c r="A951" s="266" t="s">
        <v>146</v>
      </c>
      <c r="B951" s="274"/>
      <c r="C951" s="275"/>
      <c r="D951" s="193"/>
      <c r="E951" s="193"/>
      <c r="F951" s="194"/>
      <c r="G951" s="195"/>
      <c r="H951" s="190"/>
      <c r="I951" s="193"/>
      <c r="J951" s="193"/>
      <c r="K951" s="193"/>
      <c r="L951" s="195"/>
      <c r="O951" s="189"/>
      <c r="P951" s="266" t="s">
        <v>146</v>
      </c>
      <c r="Q951" s="274"/>
      <c r="R951" s="275"/>
      <c r="S951" s="193"/>
      <c r="T951" s="193"/>
      <c r="U951" s="194"/>
      <c r="V951" s="195"/>
      <c r="W951" s="190"/>
      <c r="X951" s="193"/>
      <c r="Y951" s="193"/>
      <c r="Z951" s="193"/>
      <c r="AA951" s="195"/>
    </row>
    <row r="952" spans="1:28" ht="21.75" customHeight="1" thickBot="1" x14ac:dyDescent="0.25">
      <c r="A952" s="266" t="s">
        <v>147</v>
      </c>
      <c r="B952" s="274"/>
      <c r="C952" s="275"/>
      <c r="D952" s="193" t="s">
        <v>100</v>
      </c>
      <c r="E952" s="193"/>
      <c r="F952" s="194"/>
      <c r="G952" s="195" t="s">
        <v>100</v>
      </c>
      <c r="H952" s="190"/>
      <c r="I952" s="193"/>
      <c r="J952" s="193"/>
      <c r="K952" s="193"/>
      <c r="L952" s="195"/>
      <c r="O952" s="189"/>
      <c r="P952" s="266" t="s">
        <v>147</v>
      </c>
      <c r="Q952" s="274"/>
      <c r="R952" s="275"/>
      <c r="S952" s="193" t="s">
        <v>100</v>
      </c>
      <c r="T952" s="193"/>
      <c r="U952" s="194"/>
      <c r="V952" s="195" t="s">
        <v>100</v>
      </c>
      <c r="W952" s="190"/>
      <c r="X952" s="193"/>
      <c r="Y952" s="193"/>
      <c r="Z952" s="193"/>
      <c r="AA952" s="195"/>
    </row>
    <row r="953" spans="1:28" ht="9" customHeight="1" thickBot="1" x14ac:dyDescent="0.25">
      <c r="A953" s="164"/>
      <c r="B953" s="211"/>
      <c r="C953" s="211"/>
      <c r="D953" s="188"/>
      <c r="E953" s="188"/>
      <c r="F953" s="188"/>
      <c r="G953" s="188"/>
      <c r="H953" s="188"/>
      <c r="I953" s="188"/>
      <c r="J953" s="188"/>
      <c r="K953" s="188"/>
      <c r="L953" s="188"/>
      <c r="P953" s="164"/>
      <c r="Q953" s="174"/>
      <c r="R953" s="174"/>
      <c r="S953" s="212"/>
      <c r="T953" s="212"/>
      <c r="U953" s="212"/>
      <c r="V953" s="212"/>
      <c r="W953" s="212"/>
      <c r="X953" s="212"/>
      <c r="Y953" s="212"/>
      <c r="Z953" s="212"/>
      <c r="AA953" s="212"/>
    </row>
    <row r="954" spans="1:28" ht="18" customHeight="1" thickBot="1" x14ac:dyDescent="0.3">
      <c r="A954" s="82" t="s">
        <v>148</v>
      </c>
      <c r="B954" s="188"/>
      <c r="C954" s="188"/>
      <c r="D954" s="84"/>
      <c r="E954" s="84"/>
      <c r="F954" s="188"/>
      <c r="G954" s="84"/>
      <c r="H954" s="188"/>
      <c r="I954" s="188"/>
      <c r="J954" s="188"/>
      <c r="K954" s="188"/>
      <c r="L954" s="213"/>
      <c r="O954" s="189"/>
      <c r="P954" s="82" t="s">
        <v>148</v>
      </c>
      <c r="Q954" s="188"/>
      <c r="R954" s="188"/>
      <c r="S954" s="84"/>
      <c r="T954" s="84"/>
      <c r="U954" s="188"/>
      <c r="V954" s="84"/>
      <c r="W954" s="188"/>
      <c r="X954" s="188"/>
      <c r="Y954" s="188"/>
      <c r="Z954" s="188"/>
      <c r="AA954" s="213"/>
    </row>
    <row r="955" spans="1:28" ht="21.75" customHeight="1" x14ac:dyDescent="0.2">
      <c r="A955" s="196" t="str">
        <f>$S915</f>
        <v>T1</v>
      </c>
      <c r="B955" s="71"/>
      <c r="C955" s="71"/>
      <c r="D955" s="197"/>
      <c r="E955" s="197"/>
      <c r="F955" s="197"/>
      <c r="G955" s="199"/>
      <c r="H955" s="200"/>
      <c r="I955" s="197"/>
      <c r="J955" s="197"/>
      <c r="K955" s="197"/>
      <c r="L955" s="199"/>
      <c r="O955" s="189"/>
      <c r="P955" s="196" t="str">
        <f>$S915</f>
        <v>T1</v>
      </c>
      <c r="Q955" s="71"/>
      <c r="R955" s="71"/>
      <c r="S955" s="197"/>
      <c r="T955" s="197"/>
      <c r="U955" s="197"/>
      <c r="V955" s="199"/>
      <c r="W955" s="200"/>
      <c r="X955" s="197"/>
      <c r="Y955" s="197"/>
      <c r="Z955" s="197"/>
      <c r="AA955" s="199"/>
    </row>
    <row r="956" spans="1:28" ht="21.75" customHeight="1" x14ac:dyDescent="0.2">
      <c r="A956" s="201" t="str">
        <f>$D915</f>
        <v>T2</v>
      </c>
      <c r="B956" s="168"/>
      <c r="C956" s="168"/>
      <c r="D956" s="202"/>
      <c r="E956" s="202"/>
      <c r="F956" s="202"/>
      <c r="G956" s="204"/>
      <c r="H956" s="205"/>
      <c r="I956" s="202"/>
      <c r="J956" s="202"/>
      <c r="K956" s="202"/>
      <c r="L956" s="204"/>
      <c r="O956" s="189"/>
      <c r="P956" s="201" t="str">
        <f>$D915</f>
        <v>T2</v>
      </c>
      <c r="Q956" s="168"/>
      <c r="R956" s="168"/>
      <c r="S956" s="202"/>
      <c r="T956" s="202"/>
      <c r="U956" s="202"/>
      <c r="V956" s="204"/>
      <c r="W956" s="205"/>
      <c r="X956" s="202"/>
      <c r="Y956" s="202"/>
      <c r="Z956" s="202"/>
      <c r="AA956" s="204"/>
    </row>
    <row r="957" spans="1:28" ht="21.75" customHeight="1" x14ac:dyDescent="0.2">
      <c r="A957" s="201" t="str">
        <f>$S945</f>
        <v>T3</v>
      </c>
      <c r="B957" s="168"/>
      <c r="C957" s="168"/>
      <c r="D957" s="202"/>
      <c r="E957" s="202"/>
      <c r="F957" s="202"/>
      <c r="G957" s="204"/>
      <c r="H957" s="205"/>
      <c r="I957" s="202"/>
      <c r="J957" s="202"/>
      <c r="K957" s="202"/>
      <c r="L957" s="204"/>
      <c r="O957" s="189"/>
      <c r="P957" s="201" t="str">
        <f>$S945</f>
        <v>T3</v>
      </c>
      <c r="Q957" s="168"/>
      <c r="R957" s="168"/>
      <c r="S957" s="202"/>
      <c r="T957" s="202"/>
      <c r="U957" s="202"/>
      <c r="V957" s="204"/>
      <c r="W957" s="205"/>
      <c r="X957" s="202"/>
      <c r="Y957" s="202"/>
      <c r="Z957" s="202"/>
      <c r="AA957" s="204"/>
    </row>
    <row r="958" spans="1:28" ht="21.75" customHeight="1" thickBot="1" x14ac:dyDescent="0.25">
      <c r="A958" s="214" t="str">
        <f>$D945</f>
        <v>T4</v>
      </c>
      <c r="B958" s="73"/>
      <c r="C958" s="73"/>
      <c r="D958" s="207"/>
      <c r="E958" s="207"/>
      <c r="F958" s="207"/>
      <c r="G958" s="209"/>
      <c r="H958" s="210"/>
      <c r="I958" s="207"/>
      <c r="J958" s="207"/>
      <c r="K958" s="207"/>
      <c r="L958" s="209"/>
      <c r="O958" s="189"/>
      <c r="P958" s="214" t="str">
        <f>$D945</f>
        <v>T4</v>
      </c>
      <c r="Q958" s="73"/>
      <c r="R958" s="73"/>
      <c r="S958" s="207"/>
      <c r="T958" s="207"/>
      <c r="U958" s="207"/>
      <c r="V958" s="209"/>
      <c r="W958" s="210"/>
      <c r="X958" s="207"/>
      <c r="Y958" s="207"/>
      <c r="Z958" s="207"/>
      <c r="AA958" s="209"/>
    </row>
    <row r="959" spans="1:28" ht="21.75" customHeight="1" thickBot="1" x14ac:dyDescent="0.3">
      <c r="A959" s="105" t="s">
        <v>114</v>
      </c>
      <c r="B959" s="193"/>
      <c r="C959" s="193"/>
      <c r="D959" s="193"/>
      <c r="E959" s="193"/>
      <c r="F959" s="193"/>
      <c r="G959" s="195"/>
      <c r="H959" s="190"/>
      <c r="I959" s="193"/>
      <c r="J959" s="193"/>
      <c r="K959" s="193"/>
      <c r="L959" s="195"/>
      <c r="M959" s="183"/>
      <c r="N959" s="183"/>
      <c r="O959" s="184"/>
      <c r="P959" s="105" t="s">
        <v>114</v>
      </c>
      <c r="Q959" s="193"/>
      <c r="R959" s="193"/>
      <c r="S959" s="193"/>
      <c r="T959" s="193"/>
      <c r="U959" s="193"/>
      <c r="V959" s="195"/>
      <c r="W959" s="190"/>
      <c r="X959" s="193"/>
      <c r="Y959" s="193"/>
      <c r="Z959" s="193"/>
      <c r="AA959" s="195"/>
    </row>
    <row r="960" spans="1:28" ht="3" customHeight="1" x14ac:dyDescent="0.2"/>
  </sheetData>
  <sheetProtection sheet="1"/>
  <mergeCells count="448">
    <mergeCell ref="B14:I14"/>
    <mergeCell ref="J14:L14"/>
    <mergeCell ref="Q14:X14"/>
    <mergeCell ref="Y14:AA14"/>
    <mergeCell ref="G15:L15"/>
    <mergeCell ref="V15:AA15"/>
    <mergeCell ref="A22:C22"/>
    <mergeCell ref="P22:R22"/>
    <mergeCell ref="B44:I44"/>
    <mergeCell ref="J44:L44"/>
    <mergeCell ref="Q44:X44"/>
    <mergeCell ref="Y44:AA44"/>
    <mergeCell ref="H16:L16"/>
    <mergeCell ref="W16:AA16"/>
    <mergeCell ref="A17:C17"/>
    <mergeCell ref="P17:R17"/>
    <mergeCell ref="A21:C21"/>
    <mergeCell ref="P21:R21"/>
    <mergeCell ref="A51:C51"/>
    <mergeCell ref="P51:R51"/>
    <mergeCell ref="A52:C52"/>
    <mergeCell ref="P52:R52"/>
    <mergeCell ref="B74:I74"/>
    <mergeCell ref="J74:L74"/>
    <mergeCell ref="Q74:X74"/>
    <mergeCell ref="G45:L45"/>
    <mergeCell ref="V45:AA45"/>
    <mergeCell ref="H46:L46"/>
    <mergeCell ref="W46:AA46"/>
    <mergeCell ref="A47:C47"/>
    <mergeCell ref="P47:R47"/>
    <mergeCell ref="A81:C81"/>
    <mergeCell ref="P81:R81"/>
    <mergeCell ref="A82:C82"/>
    <mergeCell ref="P82:R82"/>
    <mergeCell ref="B104:I104"/>
    <mergeCell ref="J104:L104"/>
    <mergeCell ref="Q104:X104"/>
    <mergeCell ref="Y74:AA74"/>
    <mergeCell ref="G75:L75"/>
    <mergeCell ref="V75:AA75"/>
    <mergeCell ref="H76:L76"/>
    <mergeCell ref="W76:AA76"/>
    <mergeCell ref="A77:C77"/>
    <mergeCell ref="P77:R77"/>
    <mergeCell ref="A111:C111"/>
    <mergeCell ref="P111:R111"/>
    <mergeCell ref="A112:C112"/>
    <mergeCell ref="P112:R112"/>
    <mergeCell ref="B134:I134"/>
    <mergeCell ref="J134:L134"/>
    <mergeCell ref="Q134:X134"/>
    <mergeCell ref="Y104:AA104"/>
    <mergeCell ref="G105:L105"/>
    <mergeCell ref="V105:AA105"/>
    <mergeCell ref="H106:L106"/>
    <mergeCell ref="W106:AA106"/>
    <mergeCell ref="A107:C107"/>
    <mergeCell ref="P107:R107"/>
    <mergeCell ref="A141:C141"/>
    <mergeCell ref="P141:R141"/>
    <mergeCell ref="A142:C142"/>
    <mergeCell ref="P142:R142"/>
    <mergeCell ref="B164:I164"/>
    <mergeCell ref="J164:L164"/>
    <mergeCell ref="Q164:X164"/>
    <mergeCell ref="Y134:AA134"/>
    <mergeCell ref="G135:L135"/>
    <mergeCell ref="V135:AA135"/>
    <mergeCell ref="H136:L136"/>
    <mergeCell ref="W136:AA136"/>
    <mergeCell ref="A137:C137"/>
    <mergeCell ref="P137:R137"/>
    <mergeCell ref="A171:C171"/>
    <mergeCell ref="P171:R171"/>
    <mergeCell ref="A172:C172"/>
    <mergeCell ref="P172:R172"/>
    <mergeCell ref="B194:I194"/>
    <mergeCell ref="J194:L194"/>
    <mergeCell ref="Q194:X194"/>
    <mergeCell ref="Y164:AA164"/>
    <mergeCell ref="G165:L165"/>
    <mergeCell ref="V165:AA165"/>
    <mergeCell ref="H166:L166"/>
    <mergeCell ref="W166:AA166"/>
    <mergeCell ref="A167:C167"/>
    <mergeCell ref="P167:R167"/>
    <mergeCell ref="A201:C201"/>
    <mergeCell ref="P201:R201"/>
    <mergeCell ref="A202:C202"/>
    <mergeCell ref="P202:R202"/>
    <mergeCell ref="B224:I224"/>
    <mergeCell ref="J224:L224"/>
    <mergeCell ref="Q224:X224"/>
    <mergeCell ref="Y194:AA194"/>
    <mergeCell ref="G195:L195"/>
    <mergeCell ref="V195:AA195"/>
    <mergeCell ref="H196:L196"/>
    <mergeCell ref="W196:AA196"/>
    <mergeCell ref="A197:C197"/>
    <mergeCell ref="P197:R197"/>
    <mergeCell ref="A231:C231"/>
    <mergeCell ref="P231:R231"/>
    <mergeCell ref="A232:C232"/>
    <mergeCell ref="P232:R232"/>
    <mergeCell ref="B254:I254"/>
    <mergeCell ref="J254:L254"/>
    <mergeCell ref="Q254:X254"/>
    <mergeCell ref="Y224:AA224"/>
    <mergeCell ref="G225:L225"/>
    <mergeCell ref="V225:AA225"/>
    <mergeCell ref="H226:L226"/>
    <mergeCell ref="W226:AA226"/>
    <mergeCell ref="A227:C227"/>
    <mergeCell ref="P227:R227"/>
    <mergeCell ref="A261:C261"/>
    <mergeCell ref="P261:R261"/>
    <mergeCell ref="A262:C262"/>
    <mergeCell ref="P262:R262"/>
    <mergeCell ref="B284:I284"/>
    <mergeCell ref="J284:L284"/>
    <mergeCell ref="Q284:X284"/>
    <mergeCell ref="Y254:AA254"/>
    <mergeCell ref="G255:L255"/>
    <mergeCell ref="V255:AA255"/>
    <mergeCell ref="H256:L256"/>
    <mergeCell ref="W256:AA256"/>
    <mergeCell ref="A257:C257"/>
    <mergeCell ref="P257:R257"/>
    <mergeCell ref="A291:C291"/>
    <mergeCell ref="P291:R291"/>
    <mergeCell ref="A292:C292"/>
    <mergeCell ref="P292:R292"/>
    <mergeCell ref="B314:I314"/>
    <mergeCell ref="J314:L314"/>
    <mergeCell ref="Q314:X314"/>
    <mergeCell ref="Y284:AA284"/>
    <mergeCell ref="G285:L285"/>
    <mergeCell ref="V285:AA285"/>
    <mergeCell ref="H286:L286"/>
    <mergeCell ref="W286:AA286"/>
    <mergeCell ref="A287:C287"/>
    <mergeCell ref="P287:R287"/>
    <mergeCell ref="A321:C321"/>
    <mergeCell ref="P321:R321"/>
    <mergeCell ref="A322:C322"/>
    <mergeCell ref="P322:R322"/>
    <mergeCell ref="B344:I344"/>
    <mergeCell ref="J344:L344"/>
    <mergeCell ref="Q344:X344"/>
    <mergeCell ref="Y314:AA314"/>
    <mergeCell ref="G315:L315"/>
    <mergeCell ref="V315:AA315"/>
    <mergeCell ref="H316:L316"/>
    <mergeCell ref="W316:AA316"/>
    <mergeCell ref="A317:C317"/>
    <mergeCell ref="P317:R317"/>
    <mergeCell ref="A351:C351"/>
    <mergeCell ref="P351:R351"/>
    <mergeCell ref="A352:C352"/>
    <mergeCell ref="P352:R352"/>
    <mergeCell ref="B374:I374"/>
    <mergeCell ref="J374:L374"/>
    <mergeCell ref="Q374:X374"/>
    <mergeCell ref="Y344:AA344"/>
    <mergeCell ref="G345:L345"/>
    <mergeCell ref="V345:AA345"/>
    <mergeCell ref="H346:L346"/>
    <mergeCell ref="W346:AA346"/>
    <mergeCell ref="A347:C347"/>
    <mergeCell ref="P347:R347"/>
    <mergeCell ref="A381:C381"/>
    <mergeCell ref="P381:R381"/>
    <mergeCell ref="A382:C382"/>
    <mergeCell ref="P382:R382"/>
    <mergeCell ref="B404:I404"/>
    <mergeCell ref="J404:L404"/>
    <mergeCell ref="Q404:X404"/>
    <mergeCell ref="Y374:AA374"/>
    <mergeCell ref="G375:L375"/>
    <mergeCell ref="V375:AA375"/>
    <mergeCell ref="H376:L376"/>
    <mergeCell ref="W376:AA376"/>
    <mergeCell ref="A377:C377"/>
    <mergeCell ref="P377:R377"/>
    <mergeCell ref="A411:C411"/>
    <mergeCell ref="P411:R411"/>
    <mergeCell ref="A412:C412"/>
    <mergeCell ref="P412:R412"/>
    <mergeCell ref="B434:I434"/>
    <mergeCell ref="J434:L434"/>
    <mergeCell ref="Q434:X434"/>
    <mergeCell ref="Y404:AA404"/>
    <mergeCell ref="G405:L405"/>
    <mergeCell ref="V405:AA405"/>
    <mergeCell ref="H406:L406"/>
    <mergeCell ref="W406:AA406"/>
    <mergeCell ref="A407:C407"/>
    <mergeCell ref="P407:R407"/>
    <mergeCell ref="A441:C441"/>
    <mergeCell ref="P441:R441"/>
    <mergeCell ref="A442:C442"/>
    <mergeCell ref="P442:R442"/>
    <mergeCell ref="B464:I464"/>
    <mergeCell ref="J464:L464"/>
    <mergeCell ref="Q464:X464"/>
    <mergeCell ref="Y434:AA434"/>
    <mergeCell ref="G435:L435"/>
    <mergeCell ref="V435:AA435"/>
    <mergeCell ref="H436:L436"/>
    <mergeCell ref="W436:AA436"/>
    <mergeCell ref="A437:C437"/>
    <mergeCell ref="P437:R437"/>
    <mergeCell ref="A471:C471"/>
    <mergeCell ref="P471:R471"/>
    <mergeCell ref="A472:C472"/>
    <mergeCell ref="P472:R472"/>
    <mergeCell ref="B494:I494"/>
    <mergeCell ref="J494:L494"/>
    <mergeCell ref="Q494:X494"/>
    <mergeCell ref="Y464:AA464"/>
    <mergeCell ref="G465:L465"/>
    <mergeCell ref="V465:AA465"/>
    <mergeCell ref="H466:L466"/>
    <mergeCell ref="W466:AA466"/>
    <mergeCell ref="A467:C467"/>
    <mergeCell ref="P467:R467"/>
    <mergeCell ref="A501:C501"/>
    <mergeCell ref="P501:R501"/>
    <mergeCell ref="A502:C502"/>
    <mergeCell ref="P502:R502"/>
    <mergeCell ref="B524:I524"/>
    <mergeCell ref="J524:L524"/>
    <mergeCell ref="Q524:X524"/>
    <mergeCell ref="Y494:AA494"/>
    <mergeCell ref="G495:L495"/>
    <mergeCell ref="V495:AA495"/>
    <mergeCell ref="H496:L496"/>
    <mergeCell ref="W496:AA496"/>
    <mergeCell ref="A497:C497"/>
    <mergeCell ref="P497:R497"/>
    <mergeCell ref="A531:C531"/>
    <mergeCell ref="P531:R531"/>
    <mergeCell ref="A532:C532"/>
    <mergeCell ref="P532:R532"/>
    <mergeCell ref="B554:I554"/>
    <mergeCell ref="J554:L554"/>
    <mergeCell ref="Q554:X554"/>
    <mergeCell ref="Y524:AA524"/>
    <mergeCell ref="G525:L525"/>
    <mergeCell ref="V525:AA525"/>
    <mergeCell ref="H526:L526"/>
    <mergeCell ref="W526:AA526"/>
    <mergeCell ref="A527:C527"/>
    <mergeCell ref="P527:R527"/>
    <mergeCell ref="A561:C561"/>
    <mergeCell ref="P561:R561"/>
    <mergeCell ref="A562:C562"/>
    <mergeCell ref="P562:R562"/>
    <mergeCell ref="B584:I584"/>
    <mergeCell ref="J584:L584"/>
    <mergeCell ref="Q584:X584"/>
    <mergeCell ref="Y554:AA554"/>
    <mergeCell ref="G555:L555"/>
    <mergeCell ref="V555:AA555"/>
    <mergeCell ref="H556:L556"/>
    <mergeCell ref="W556:AA556"/>
    <mergeCell ref="A557:C557"/>
    <mergeCell ref="P557:R557"/>
    <mergeCell ref="A591:C591"/>
    <mergeCell ref="P591:R591"/>
    <mergeCell ref="A592:C592"/>
    <mergeCell ref="P592:R592"/>
    <mergeCell ref="B614:I614"/>
    <mergeCell ref="J614:L614"/>
    <mergeCell ref="Q614:X614"/>
    <mergeCell ref="Y584:AA584"/>
    <mergeCell ref="G585:L585"/>
    <mergeCell ref="V585:AA585"/>
    <mergeCell ref="H586:L586"/>
    <mergeCell ref="W586:AA586"/>
    <mergeCell ref="A587:C587"/>
    <mergeCell ref="P587:R587"/>
    <mergeCell ref="A621:C621"/>
    <mergeCell ref="P621:R621"/>
    <mergeCell ref="A622:C622"/>
    <mergeCell ref="P622:R622"/>
    <mergeCell ref="B644:I644"/>
    <mergeCell ref="J644:L644"/>
    <mergeCell ref="Q644:X644"/>
    <mergeCell ref="Y614:AA614"/>
    <mergeCell ref="G615:L615"/>
    <mergeCell ref="V615:AA615"/>
    <mergeCell ref="H616:L616"/>
    <mergeCell ref="W616:AA616"/>
    <mergeCell ref="A617:C617"/>
    <mergeCell ref="P617:R617"/>
    <mergeCell ref="A651:C651"/>
    <mergeCell ref="P651:R651"/>
    <mergeCell ref="A652:C652"/>
    <mergeCell ref="P652:R652"/>
    <mergeCell ref="B674:I674"/>
    <mergeCell ref="J674:L674"/>
    <mergeCell ref="Q674:X674"/>
    <mergeCell ref="Y644:AA644"/>
    <mergeCell ref="G645:L645"/>
    <mergeCell ref="V645:AA645"/>
    <mergeCell ref="H646:L646"/>
    <mergeCell ref="W646:AA646"/>
    <mergeCell ref="A647:C647"/>
    <mergeCell ref="P647:R647"/>
    <mergeCell ref="A681:C681"/>
    <mergeCell ref="P681:R681"/>
    <mergeCell ref="A682:C682"/>
    <mergeCell ref="P682:R682"/>
    <mergeCell ref="B704:I704"/>
    <mergeCell ref="J704:L704"/>
    <mergeCell ref="Q704:X704"/>
    <mergeCell ref="Y674:AA674"/>
    <mergeCell ref="G675:L675"/>
    <mergeCell ref="V675:AA675"/>
    <mergeCell ref="H676:L676"/>
    <mergeCell ref="W676:AA676"/>
    <mergeCell ref="A677:C677"/>
    <mergeCell ref="P677:R677"/>
    <mergeCell ref="A711:C711"/>
    <mergeCell ref="P711:R711"/>
    <mergeCell ref="A712:C712"/>
    <mergeCell ref="P712:R712"/>
    <mergeCell ref="B734:I734"/>
    <mergeCell ref="J734:L734"/>
    <mergeCell ref="Q734:X734"/>
    <mergeCell ref="Y704:AA704"/>
    <mergeCell ref="G705:L705"/>
    <mergeCell ref="V705:AA705"/>
    <mergeCell ref="H706:L706"/>
    <mergeCell ref="W706:AA706"/>
    <mergeCell ref="A707:C707"/>
    <mergeCell ref="P707:R707"/>
    <mergeCell ref="A741:C741"/>
    <mergeCell ref="P741:R741"/>
    <mergeCell ref="A742:C742"/>
    <mergeCell ref="P742:R742"/>
    <mergeCell ref="B764:I764"/>
    <mergeCell ref="J764:L764"/>
    <mergeCell ref="Q764:X764"/>
    <mergeCell ref="Y734:AA734"/>
    <mergeCell ref="G735:L735"/>
    <mergeCell ref="V735:AA735"/>
    <mergeCell ref="H736:L736"/>
    <mergeCell ref="W736:AA736"/>
    <mergeCell ref="A737:C737"/>
    <mergeCell ref="P737:R737"/>
    <mergeCell ref="A771:C771"/>
    <mergeCell ref="P771:R771"/>
    <mergeCell ref="A772:C772"/>
    <mergeCell ref="P772:R772"/>
    <mergeCell ref="B794:I794"/>
    <mergeCell ref="J794:L794"/>
    <mergeCell ref="Q794:X794"/>
    <mergeCell ref="Y764:AA764"/>
    <mergeCell ref="G765:L765"/>
    <mergeCell ref="V765:AA765"/>
    <mergeCell ref="H766:L766"/>
    <mergeCell ref="W766:AA766"/>
    <mergeCell ref="A767:C767"/>
    <mergeCell ref="P767:R767"/>
    <mergeCell ref="A801:C801"/>
    <mergeCell ref="P801:R801"/>
    <mergeCell ref="A802:C802"/>
    <mergeCell ref="P802:R802"/>
    <mergeCell ref="B824:I824"/>
    <mergeCell ref="J824:L824"/>
    <mergeCell ref="Q824:X824"/>
    <mergeCell ref="Y794:AA794"/>
    <mergeCell ref="G795:L795"/>
    <mergeCell ref="V795:AA795"/>
    <mergeCell ref="H796:L796"/>
    <mergeCell ref="W796:AA796"/>
    <mergeCell ref="A797:C797"/>
    <mergeCell ref="P797:R797"/>
    <mergeCell ref="A831:C831"/>
    <mergeCell ref="P831:R831"/>
    <mergeCell ref="A832:C832"/>
    <mergeCell ref="P832:R832"/>
    <mergeCell ref="B854:I854"/>
    <mergeCell ref="J854:L854"/>
    <mergeCell ref="Q854:X854"/>
    <mergeCell ref="Y824:AA824"/>
    <mergeCell ref="G825:L825"/>
    <mergeCell ref="V825:AA825"/>
    <mergeCell ref="H826:L826"/>
    <mergeCell ref="W826:AA826"/>
    <mergeCell ref="A827:C827"/>
    <mergeCell ref="P827:R827"/>
    <mergeCell ref="A861:C861"/>
    <mergeCell ref="P861:R861"/>
    <mergeCell ref="A862:C862"/>
    <mergeCell ref="P862:R862"/>
    <mergeCell ref="B884:I884"/>
    <mergeCell ref="J884:L884"/>
    <mergeCell ref="Q884:X884"/>
    <mergeCell ref="Y854:AA854"/>
    <mergeCell ref="G855:L855"/>
    <mergeCell ref="V855:AA855"/>
    <mergeCell ref="H856:L856"/>
    <mergeCell ref="W856:AA856"/>
    <mergeCell ref="A857:C857"/>
    <mergeCell ref="P857:R857"/>
    <mergeCell ref="A891:C891"/>
    <mergeCell ref="P891:R891"/>
    <mergeCell ref="A892:C892"/>
    <mergeCell ref="P892:R892"/>
    <mergeCell ref="B914:I914"/>
    <mergeCell ref="J914:L914"/>
    <mergeCell ref="Q914:X914"/>
    <mergeCell ref="Y884:AA884"/>
    <mergeCell ref="G885:L885"/>
    <mergeCell ref="V885:AA885"/>
    <mergeCell ref="H886:L886"/>
    <mergeCell ref="W886:AA886"/>
    <mergeCell ref="A887:C887"/>
    <mergeCell ref="P887:R887"/>
    <mergeCell ref="A921:C921"/>
    <mergeCell ref="P921:R921"/>
    <mergeCell ref="A922:C922"/>
    <mergeCell ref="P922:R922"/>
    <mergeCell ref="B944:I944"/>
    <mergeCell ref="J944:L944"/>
    <mergeCell ref="Q944:X944"/>
    <mergeCell ref="Y914:AA914"/>
    <mergeCell ref="G915:L915"/>
    <mergeCell ref="V915:AA915"/>
    <mergeCell ref="H916:L916"/>
    <mergeCell ref="W916:AA916"/>
    <mergeCell ref="A917:C917"/>
    <mergeCell ref="P917:R917"/>
    <mergeCell ref="A951:C951"/>
    <mergeCell ref="P951:R951"/>
    <mergeCell ref="A952:C952"/>
    <mergeCell ref="P952:R952"/>
    <mergeCell ref="Y944:AA944"/>
    <mergeCell ref="G945:L945"/>
    <mergeCell ref="V945:AA945"/>
    <mergeCell ref="H946:L946"/>
    <mergeCell ref="W946:AA946"/>
    <mergeCell ref="A947:C947"/>
    <mergeCell ref="P947:R947"/>
  </mergeCells>
  <pageMargins left="0.59055118110236227" right="0" top="0.39370078740157483" bottom="0" header="0" footer="0"/>
  <pageSetup paperSize="9" fitToHeight="32" orientation="landscape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5">
    <tabColor theme="9"/>
  </sheetPr>
  <dimension ref="A1:AB527"/>
  <sheetViews>
    <sheetView showZeros="0" zoomScale="70" zoomScaleNormal="70" workbookViewId="0">
      <selection activeCell="J1" sqref="J1:L1"/>
    </sheetView>
  </sheetViews>
  <sheetFormatPr baseColWidth="10" defaultRowHeight="18" customHeight="1" x14ac:dyDescent="0.2"/>
  <cols>
    <col min="1" max="1" width="5.7109375" style="112" customWidth="1"/>
    <col min="2" max="2" width="4.7109375" style="112" customWidth="1"/>
    <col min="3" max="3" width="3.85546875" style="112" customWidth="1"/>
    <col min="4" max="4" width="8.7109375" style="112" customWidth="1"/>
    <col min="5" max="6" width="4.7109375" style="112" customWidth="1"/>
    <col min="7" max="7" width="5.7109375" style="112" customWidth="1"/>
    <col min="8" max="12" width="4.7109375" style="112" customWidth="1"/>
    <col min="13" max="13" width="5.7109375" style="156" customWidth="1"/>
    <col min="14" max="14" width="1.7109375" style="112" customWidth="1"/>
    <col min="15" max="16" width="5.7109375" style="112" customWidth="1"/>
    <col min="17" max="17" width="4.7109375" style="112" customWidth="1"/>
    <col min="18" max="18" width="3.85546875" style="112" customWidth="1"/>
    <col min="19" max="19" width="8.7109375" style="112" customWidth="1"/>
    <col min="20" max="21" width="4.7109375" style="112" customWidth="1"/>
    <col min="22" max="22" width="5.7109375" style="112" customWidth="1"/>
    <col min="23" max="27" width="4.7109375" style="112" customWidth="1"/>
    <col min="28" max="28" width="5.7109375" style="162" customWidth="1"/>
    <col min="29" max="16384" width="11.42578125" style="112"/>
  </cols>
  <sheetData>
    <row r="1" spans="1:28" ht="24" customHeight="1" thickBot="1" x14ac:dyDescent="0.25">
      <c r="A1" s="110"/>
      <c r="B1" s="271" t="s">
        <v>158</v>
      </c>
      <c r="C1" s="289"/>
      <c r="D1" s="289"/>
      <c r="E1" s="289"/>
      <c r="F1" s="289"/>
      <c r="G1" s="289"/>
      <c r="H1" s="289"/>
      <c r="I1" s="289"/>
      <c r="J1" s="288">
        <v>2023</v>
      </c>
      <c r="K1" s="288"/>
      <c r="L1" s="288"/>
      <c r="M1" s="155" t="s">
        <v>89</v>
      </c>
      <c r="N1" s="145"/>
      <c r="O1" s="111">
        <v>2</v>
      </c>
      <c r="P1" s="110"/>
      <c r="Q1" s="287" t="str">
        <f>$B$1</f>
        <v xml:space="preserve">  2-Serien Liga</v>
      </c>
      <c r="R1" s="287"/>
      <c r="S1" s="287"/>
      <c r="T1" s="287"/>
      <c r="U1" s="287"/>
      <c r="V1" s="287"/>
      <c r="W1" s="287"/>
      <c r="X1" s="287"/>
      <c r="Y1" s="288">
        <f>$J$1</f>
        <v>2023</v>
      </c>
      <c r="Z1" s="288"/>
      <c r="AA1" s="288"/>
    </row>
    <row r="2" spans="1:28" ht="18" customHeight="1" thickBot="1" x14ac:dyDescent="0.3">
      <c r="A2" s="113" t="s">
        <v>90</v>
      </c>
      <c r="B2" s="114"/>
      <c r="C2" s="114"/>
      <c r="D2" s="115" t="str">
        <f>M1&amp;O1-1</f>
        <v>A1</v>
      </c>
      <c r="E2" s="115" t="s">
        <v>91</v>
      </c>
      <c r="F2" s="114"/>
      <c r="G2" s="277"/>
      <c r="H2" s="279"/>
      <c r="I2" s="279"/>
      <c r="J2" s="279"/>
      <c r="K2" s="279"/>
      <c r="L2" s="280"/>
      <c r="N2" s="146"/>
      <c r="O2" s="116"/>
      <c r="P2" s="113" t="s">
        <v>90</v>
      </c>
      <c r="Q2" s="114"/>
      <c r="R2" s="114"/>
      <c r="S2" s="115" t="str">
        <f>M1&amp;O1</f>
        <v>A2</v>
      </c>
      <c r="T2" s="115" t="s">
        <v>91</v>
      </c>
      <c r="U2" s="114"/>
      <c r="V2" s="277"/>
      <c r="W2" s="279"/>
      <c r="X2" s="279"/>
      <c r="Y2" s="279"/>
      <c r="Z2" s="279"/>
      <c r="AA2" s="280"/>
    </row>
    <row r="3" spans="1:28" ht="18" customHeight="1" thickBot="1" x14ac:dyDescent="0.25">
      <c r="A3" s="117" t="s">
        <v>92</v>
      </c>
      <c r="B3" s="118" t="s">
        <v>93</v>
      </c>
      <c r="C3" s="118" t="s">
        <v>23</v>
      </c>
      <c r="D3" s="118" t="s">
        <v>94</v>
      </c>
      <c r="E3" s="118" t="s">
        <v>95</v>
      </c>
      <c r="F3" s="118" t="s">
        <v>96</v>
      </c>
      <c r="G3" s="119" t="s">
        <v>97</v>
      </c>
      <c r="H3" s="284" t="s">
        <v>98</v>
      </c>
      <c r="I3" s="285"/>
      <c r="J3" s="285"/>
      <c r="K3" s="285"/>
      <c r="L3" s="286"/>
      <c r="M3" s="156" t="s">
        <v>138</v>
      </c>
      <c r="N3" s="146"/>
      <c r="O3" s="116"/>
      <c r="P3" s="117" t="s">
        <v>92</v>
      </c>
      <c r="Q3" s="118" t="s">
        <v>93</v>
      </c>
      <c r="R3" s="118" t="s">
        <v>23</v>
      </c>
      <c r="S3" s="118" t="s">
        <v>94</v>
      </c>
      <c r="T3" s="118" t="s">
        <v>95</v>
      </c>
      <c r="U3" s="118" t="s">
        <v>96</v>
      </c>
      <c r="V3" s="119" t="s">
        <v>97</v>
      </c>
      <c r="W3" s="284" t="s">
        <v>98</v>
      </c>
      <c r="X3" s="285"/>
      <c r="Y3" s="285"/>
      <c r="Z3" s="285"/>
      <c r="AA3" s="286"/>
      <c r="AB3" s="156" t="s">
        <v>138</v>
      </c>
    </row>
    <row r="4" spans="1:28" ht="18" customHeight="1" x14ac:dyDescent="0.2">
      <c r="A4" s="120" t="s">
        <v>99</v>
      </c>
      <c r="B4" s="121">
        <f>VLOOKUP($D2,'Tischplan_16er_1.-5.'!$4:$100,2)</f>
        <v>1</v>
      </c>
      <c r="C4" s="121">
        <f>VLOOKUP($D2,'Tischplan_16er_1.-5.'!$4:$100,3)</f>
        <v>1</v>
      </c>
      <c r="D4" s="122" t="s">
        <v>100</v>
      </c>
      <c r="E4" s="122"/>
      <c r="F4" s="123"/>
      <c r="G4" s="124" t="s">
        <v>100</v>
      </c>
      <c r="H4" s="125"/>
      <c r="I4" s="122"/>
      <c r="J4" s="122"/>
      <c r="K4" s="122"/>
      <c r="L4" s="124"/>
      <c r="M4" s="157"/>
      <c r="N4" s="144"/>
      <c r="O4" s="116"/>
      <c r="P4" s="120" t="s">
        <v>99</v>
      </c>
      <c r="Q4" s="121">
        <f>VLOOKUP($S2,'Tischplan_16er_1.-5.'!$4:$100,2)</f>
        <v>2</v>
      </c>
      <c r="R4" s="121">
        <f>VLOOKUP($S2,'Tischplan_16er_1.-5.'!$4:$100,3)</f>
        <v>1</v>
      </c>
      <c r="S4" s="122"/>
      <c r="T4" s="122"/>
      <c r="U4" s="123"/>
      <c r="V4" s="124"/>
      <c r="W4" s="125"/>
      <c r="X4" s="122"/>
      <c r="Y4" s="122"/>
      <c r="Z4" s="122"/>
      <c r="AA4" s="124"/>
      <c r="AB4" s="157"/>
    </row>
    <row r="5" spans="1:28" ht="18" customHeight="1" thickBot="1" x14ac:dyDescent="0.25">
      <c r="A5" s="126" t="s">
        <v>101</v>
      </c>
      <c r="B5" s="127">
        <f>VLOOKUP($D2,'Tischplan_16er_1.-5.'!$4:$100,4)</f>
        <v>1</v>
      </c>
      <c r="C5" s="127">
        <f>VLOOKUP($D2,'Tischplan_16er_1.-5.'!$4:$100,5)</f>
        <v>2</v>
      </c>
      <c r="D5" s="128"/>
      <c r="E5" s="128"/>
      <c r="F5" s="129"/>
      <c r="G5" s="130"/>
      <c r="H5" s="131"/>
      <c r="I5" s="128"/>
      <c r="J5" s="128"/>
      <c r="K5" s="128"/>
      <c r="L5" s="130"/>
      <c r="M5" s="157"/>
      <c r="N5" s="144"/>
      <c r="O5" s="116"/>
      <c r="P5" s="126" t="s">
        <v>101</v>
      </c>
      <c r="Q5" s="127">
        <f>VLOOKUP($S2,'Tischplan_16er_1.-5.'!$4:$100,4)</f>
        <v>2</v>
      </c>
      <c r="R5" s="127">
        <f>VLOOKUP($S2,'Tischplan_16er_1.-5.'!$4:$100,5)</f>
        <v>2</v>
      </c>
      <c r="S5" s="128"/>
      <c r="T5" s="128"/>
      <c r="U5" s="129"/>
      <c r="V5" s="130"/>
      <c r="W5" s="131"/>
      <c r="X5" s="128"/>
      <c r="Y5" s="128"/>
      <c r="Z5" s="128"/>
      <c r="AA5" s="130"/>
      <c r="AB5" s="157"/>
    </row>
    <row r="6" spans="1:28" ht="18" customHeight="1" thickBot="1" x14ac:dyDescent="0.25">
      <c r="A6" s="132" t="s">
        <v>134</v>
      </c>
      <c r="B6" s="133"/>
      <c r="C6" s="133"/>
      <c r="D6" s="134"/>
      <c r="E6" s="134"/>
      <c r="F6" s="135"/>
      <c r="G6" s="136" t="s">
        <v>100</v>
      </c>
      <c r="H6" s="117"/>
      <c r="I6" s="134"/>
      <c r="J6" s="134"/>
      <c r="K6" s="134"/>
      <c r="L6" s="136"/>
      <c r="N6" s="144"/>
      <c r="O6" s="116"/>
      <c r="P6" s="132" t="s">
        <v>134</v>
      </c>
      <c r="Q6" s="133"/>
      <c r="R6" s="133"/>
      <c r="S6" s="134"/>
      <c r="T6" s="134"/>
      <c r="U6" s="135"/>
      <c r="V6" s="136"/>
      <c r="W6" s="117"/>
      <c r="X6" s="134"/>
      <c r="Y6" s="134"/>
      <c r="Z6" s="134"/>
      <c r="AA6" s="136"/>
    </row>
    <row r="7" spans="1:28" ht="18" customHeight="1" thickBot="1" x14ac:dyDescent="0.3">
      <c r="A7" s="113" t="s">
        <v>90</v>
      </c>
      <c r="B7" s="114"/>
      <c r="C7" s="114"/>
      <c r="D7" s="115" t="str">
        <f>D2</f>
        <v>A1</v>
      </c>
      <c r="E7" s="115" t="s">
        <v>91</v>
      </c>
      <c r="F7" s="114"/>
      <c r="G7" s="277"/>
      <c r="H7" s="279"/>
      <c r="I7" s="279"/>
      <c r="J7" s="279"/>
      <c r="K7" s="279"/>
      <c r="L7" s="280"/>
      <c r="M7" s="156" t="s">
        <v>138</v>
      </c>
      <c r="N7" s="144"/>
      <c r="O7" s="116"/>
      <c r="P7" s="113" t="s">
        <v>90</v>
      </c>
      <c r="Q7" s="114"/>
      <c r="R7" s="114"/>
      <c r="S7" s="115" t="str">
        <f>S2</f>
        <v>A2</v>
      </c>
      <c r="T7" s="115" t="s">
        <v>91</v>
      </c>
      <c r="U7" s="114"/>
      <c r="V7" s="277"/>
      <c r="W7" s="279"/>
      <c r="X7" s="279"/>
      <c r="Y7" s="279"/>
      <c r="Z7" s="279"/>
      <c r="AA7" s="280"/>
      <c r="AB7" s="156" t="s">
        <v>138</v>
      </c>
    </row>
    <row r="8" spans="1:28" ht="18" customHeight="1" x14ac:dyDescent="0.2">
      <c r="A8" s="120" t="s">
        <v>102</v>
      </c>
      <c r="B8" s="121">
        <f>VLOOKUP($D2,'Tischplan_16er_1.-5.'!$4:$100,10)</f>
        <v>8</v>
      </c>
      <c r="C8" s="121">
        <f>VLOOKUP($D2,'Tischplan_16er_1.-5.'!$4:$100,11)</f>
        <v>2</v>
      </c>
      <c r="D8" s="122"/>
      <c r="E8" s="122"/>
      <c r="F8" s="123"/>
      <c r="G8" s="124" t="s">
        <v>100</v>
      </c>
      <c r="H8" s="125"/>
      <c r="I8" s="122"/>
      <c r="J8" s="122"/>
      <c r="K8" s="122"/>
      <c r="L8" s="124"/>
      <c r="M8" s="157"/>
      <c r="N8" s="144"/>
      <c r="O8" s="137"/>
      <c r="P8" s="120" t="s">
        <v>102</v>
      </c>
      <c r="Q8" s="121">
        <f>VLOOKUP($S2,'Tischplan_16er_1.-5.'!$4:$100,10)</f>
        <v>7</v>
      </c>
      <c r="R8" s="121">
        <f>VLOOKUP($S2,'Tischplan_16er_1.-5.'!$4:$100,11)</f>
        <v>2</v>
      </c>
      <c r="S8" s="122"/>
      <c r="T8" s="122"/>
      <c r="U8" s="123"/>
      <c r="V8" s="124"/>
      <c r="W8" s="125"/>
      <c r="X8" s="122"/>
      <c r="Y8" s="122"/>
      <c r="Z8" s="122"/>
      <c r="AA8" s="124"/>
      <c r="AB8" s="157"/>
    </row>
    <row r="9" spans="1:28" ht="18" customHeight="1" thickBot="1" x14ac:dyDescent="0.25">
      <c r="A9" s="126" t="s">
        <v>103</v>
      </c>
      <c r="B9" s="127">
        <f>VLOOKUP($D2,'Tischplan_16er_1.-5.'!$4:$100,12)</f>
        <v>6</v>
      </c>
      <c r="C9" s="127">
        <f>VLOOKUP($D2,'Tischplan_16er_1.-5.'!$4:$100,13)</f>
        <v>1</v>
      </c>
      <c r="D9" s="128"/>
      <c r="E9" s="128"/>
      <c r="F9" s="129"/>
      <c r="G9" s="130"/>
      <c r="H9" s="131"/>
      <c r="I9" s="128"/>
      <c r="J9" s="128"/>
      <c r="K9" s="128"/>
      <c r="L9" s="130"/>
      <c r="M9" s="157"/>
      <c r="N9" s="144"/>
      <c r="O9" s="137"/>
      <c r="P9" s="126" t="s">
        <v>103</v>
      </c>
      <c r="Q9" s="127">
        <f>VLOOKUP($S2,'Tischplan_16er_1.-5.'!$4:$100,12)</f>
        <v>5</v>
      </c>
      <c r="R9" s="127">
        <f>VLOOKUP($S2,'Tischplan_16er_1.-5.'!$4:$100,13)</f>
        <v>1</v>
      </c>
      <c r="S9" s="128"/>
      <c r="T9" s="128"/>
      <c r="U9" s="129"/>
      <c r="V9" s="130"/>
      <c r="W9" s="131"/>
      <c r="X9" s="128"/>
      <c r="Y9" s="128"/>
      <c r="Z9" s="128"/>
      <c r="AA9" s="130"/>
      <c r="AB9" s="157"/>
    </row>
    <row r="10" spans="1:28" ht="18" customHeight="1" thickBot="1" x14ac:dyDescent="0.25">
      <c r="A10" s="132" t="s">
        <v>135</v>
      </c>
      <c r="B10" s="133"/>
      <c r="C10" s="133"/>
      <c r="D10" s="134"/>
      <c r="E10" s="134"/>
      <c r="F10" s="135"/>
      <c r="G10" s="136"/>
      <c r="H10" s="117"/>
      <c r="I10" s="134"/>
      <c r="J10" s="134"/>
      <c r="K10" s="134"/>
      <c r="L10" s="136"/>
      <c r="N10" s="144"/>
      <c r="O10" s="116"/>
      <c r="P10" s="132" t="s">
        <v>135</v>
      </c>
      <c r="Q10" s="133"/>
      <c r="R10" s="133"/>
      <c r="S10" s="134"/>
      <c r="T10" s="134"/>
      <c r="U10" s="135"/>
      <c r="V10" s="136"/>
      <c r="W10" s="117"/>
      <c r="X10" s="134"/>
      <c r="Y10" s="134"/>
      <c r="Z10" s="134"/>
      <c r="AA10" s="136"/>
    </row>
    <row r="11" spans="1:28" ht="18" customHeight="1" thickBot="1" x14ac:dyDescent="0.25">
      <c r="A11" s="281" t="s">
        <v>136</v>
      </c>
      <c r="B11" s="282"/>
      <c r="C11" s="283"/>
      <c r="D11" s="134" t="s">
        <v>100</v>
      </c>
      <c r="E11" s="134"/>
      <c r="F11" s="135"/>
      <c r="G11" s="136" t="s">
        <v>100</v>
      </c>
      <c r="H11" s="117"/>
      <c r="I11" s="134"/>
      <c r="J11" s="134"/>
      <c r="K11" s="134"/>
      <c r="L11" s="136"/>
      <c r="N11" s="144"/>
      <c r="O11" s="116"/>
      <c r="P11" s="281" t="s">
        <v>136</v>
      </c>
      <c r="Q11" s="282"/>
      <c r="R11" s="283"/>
      <c r="S11" s="134" t="s">
        <v>100</v>
      </c>
      <c r="T11" s="134"/>
      <c r="U11" s="135"/>
      <c r="V11" s="136" t="s">
        <v>100</v>
      </c>
      <c r="W11" s="117"/>
      <c r="X11" s="134"/>
      <c r="Y11" s="134"/>
      <c r="Z11" s="134"/>
      <c r="AA11" s="136"/>
    </row>
    <row r="12" spans="1:28" ht="18" customHeight="1" thickBot="1" x14ac:dyDescent="0.3">
      <c r="A12" s="113" t="s">
        <v>90</v>
      </c>
      <c r="B12" s="114"/>
      <c r="C12" s="114"/>
      <c r="D12" s="115" t="str">
        <f>D2</f>
        <v>A1</v>
      </c>
      <c r="E12" s="115" t="s">
        <v>91</v>
      </c>
      <c r="F12" s="114"/>
      <c r="G12" s="277"/>
      <c r="H12" s="277"/>
      <c r="I12" s="277"/>
      <c r="J12" s="277"/>
      <c r="K12" s="277"/>
      <c r="L12" s="278"/>
      <c r="M12" s="156" t="s">
        <v>138</v>
      </c>
      <c r="N12" s="144"/>
      <c r="O12" s="116"/>
      <c r="P12" s="113" t="s">
        <v>90</v>
      </c>
      <c r="Q12" s="114"/>
      <c r="R12" s="114"/>
      <c r="S12" s="115" t="str">
        <f>S2</f>
        <v>A2</v>
      </c>
      <c r="T12" s="115" t="s">
        <v>91</v>
      </c>
      <c r="U12" s="114"/>
      <c r="V12" s="277"/>
      <c r="W12" s="277"/>
      <c r="X12" s="277"/>
      <c r="Y12" s="277"/>
      <c r="Z12" s="277"/>
      <c r="AA12" s="278"/>
      <c r="AB12" s="156" t="s">
        <v>138</v>
      </c>
    </row>
    <row r="13" spans="1:28" ht="18" customHeight="1" x14ac:dyDescent="0.2">
      <c r="A13" s="120" t="s">
        <v>104</v>
      </c>
      <c r="B13" s="121">
        <f>VLOOKUP($D2,'Tischplan_16er_1.-5.'!$4:$100,18)</f>
        <v>15</v>
      </c>
      <c r="C13" s="121">
        <f>VLOOKUP($D2,'Tischplan_16er_1.-5.'!$4:$100,19)</f>
        <v>4</v>
      </c>
      <c r="D13" s="122"/>
      <c r="E13" s="122"/>
      <c r="F13" s="123"/>
      <c r="G13" s="124"/>
      <c r="H13" s="125"/>
      <c r="I13" s="122"/>
      <c r="J13" s="122"/>
      <c r="K13" s="122"/>
      <c r="L13" s="124"/>
      <c r="M13" s="157"/>
      <c r="N13" s="144"/>
      <c r="O13" s="116"/>
      <c r="P13" s="120" t="s">
        <v>104</v>
      </c>
      <c r="Q13" s="121">
        <f>VLOOKUP($S2,'Tischplan_16er_1.-5.'!$4:$100,18)</f>
        <v>16</v>
      </c>
      <c r="R13" s="121">
        <f>VLOOKUP($S2,'Tischplan_16er_1.-5.'!$4:$100,19)</f>
        <v>4</v>
      </c>
      <c r="S13" s="122"/>
      <c r="T13" s="122"/>
      <c r="U13" s="123"/>
      <c r="V13" s="124"/>
      <c r="W13" s="125"/>
      <c r="X13" s="122"/>
      <c r="Y13" s="122"/>
      <c r="Z13" s="122"/>
      <c r="AA13" s="124"/>
      <c r="AB13" s="157"/>
    </row>
    <row r="14" spans="1:28" ht="18" customHeight="1" thickBot="1" x14ac:dyDescent="0.25">
      <c r="A14" s="126" t="s">
        <v>105</v>
      </c>
      <c r="B14" s="127">
        <f>VLOOKUP($D2,'Tischplan_16er_1.-5.'!$4:$100,20)</f>
        <v>16</v>
      </c>
      <c r="C14" s="127">
        <f>VLOOKUP($D2,'Tischplan_16er_1.-5.'!$4:$100,21)</f>
        <v>3</v>
      </c>
      <c r="D14" s="128"/>
      <c r="E14" s="128"/>
      <c r="F14" s="129"/>
      <c r="G14" s="130"/>
      <c r="H14" s="131"/>
      <c r="I14" s="128"/>
      <c r="J14" s="128"/>
      <c r="K14" s="128"/>
      <c r="L14" s="130"/>
      <c r="M14" s="157"/>
      <c r="N14" s="144"/>
      <c r="O14" s="116"/>
      <c r="P14" s="126" t="s">
        <v>105</v>
      </c>
      <c r="Q14" s="127">
        <f>VLOOKUP($S2,'Tischplan_16er_1.-5.'!$4:$100,20)</f>
        <v>15</v>
      </c>
      <c r="R14" s="127">
        <f>VLOOKUP($S2,'Tischplan_16er_1.-5.'!$4:$100,21)</f>
        <v>3</v>
      </c>
      <c r="S14" s="128"/>
      <c r="T14" s="128"/>
      <c r="U14" s="129"/>
      <c r="V14" s="130"/>
      <c r="W14" s="131"/>
      <c r="X14" s="128"/>
      <c r="Y14" s="128"/>
      <c r="Z14" s="128"/>
      <c r="AA14" s="130"/>
      <c r="AB14" s="157"/>
    </row>
    <row r="15" spans="1:28" ht="18" customHeight="1" thickBot="1" x14ac:dyDescent="0.25">
      <c r="A15" s="132" t="s">
        <v>137</v>
      </c>
      <c r="B15" s="133"/>
      <c r="C15" s="133"/>
      <c r="D15" s="134"/>
      <c r="E15" s="134"/>
      <c r="F15" s="135"/>
      <c r="G15" s="136"/>
      <c r="H15" s="117"/>
      <c r="I15" s="134"/>
      <c r="J15" s="134"/>
      <c r="K15" s="134"/>
      <c r="L15" s="136"/>
      <c r="N15" s="144"/>
      <c r="O15" s="116"/>
      <c r="P15" s="132" t="s">
        <v>137</v>
      </c>
      <c r="Q15" s="133"/>
      <c r="R15" s="133"/>
      <c r="S15" s="134"/>
      <c r="T15" s="134"/>
      <c r="U15" s="135"/>
      <c r="V15" s="136"/>
      <c r="W15" s="117"/>
      <c r="X15" s="134"/>
      <c r="Y15" s="134"/>
      <c r="Z15" s="134"/>
      <c r="AA15" s="136"/>
    </row>
    <row r="16" spans="1:28" ht="15" customHeight="1" x14ac:dyDescent="0.2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58"/>
      <c r="N16" s="147"/>
      <c r="O16" s="140"/>
      <c r="P16" s="138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</row>
    <row r="17" spans="1:28" ht="15" customHeight="1" x14ac:dyDescent="0.2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59"/>
      <c r="N17" s="142"/>
      <c r="O17" s="143"/>
      <c r="P17" s="141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8" ht="24" customHeight="1" thickBot="1" x14ac:dyDescent="0.25">
      <c r="A18" s="110"/>
      <c r="B18" s="287" t="str">
        <f>$B$1</f>
        <v xml:space="preserve">  2-Serien Liga</v>
      </c>
      <c r="C18" s="287"/>
      <c r="D18" s="287"/>
      <c r="E18" s="287"/>
      <c r="F18" s="287"/>
      <c r="G18" s="287"/>
      <c r="H18" s="287"/>
      <c r="I18" s="287"/>
      <c r="J18" s="288">
        <f>$J$1</f>
        <v>2023</v>
      </c>
      <c r="K18" s="288"/>
      <c r="L18" s="288"/>
      <c r="M18" s="160" t="str">
        <f>M1</f>
        <v>A</v>
      </c>
      <c r="N18" s="148"/>
      <c r="O18" s="111">
        <f>O1+2</f>
        <v>4</v>
      </c>
      <c r="P18" s="110"/>
      <c r="Q18" s="287" t="str">
        <f>$B$1</f>
        <v xml:space="preserve">  2-Serien Liga</v>
      </c>
      <c r="R18" s="287"/>
      <c r="S18" s="287"/>
      <c r="T18" s="287"/>
      <c r="U18" s="287"/>
      <c r="V18" s="287"/>
      <c r="W18" s="287"/>
      <c r="X18" s="287"/>
      <c r="Y18" s="288">
        <f>$J$1</f>
        <v>2023</v>
      </c>
      <c r="Z18" s="288"/>
      <c r="AA18" s="288"/>
    </row>
    <row r="19" spans="1:28" ht="18" customHeight="1" thickBot="1" x14ac:dyDescent="0.3">
      <c r="A19" s="113" t="s">
        <v>90</v>
      </c>
      <c r="B19" s="114"/>
      <c r="C19" s="114"/>
      <c r="D19" s="115" t="str">
        <f>M18&amp;O18-1</f>
        <v>A3</v>
      </c>
      <c r="E19" s="115" t="s">
        <v>91</v>
      </c>
      <c r="F19" s="114"/>
      <c r="G19" s="277"/>
      <c r="H19" s="279"/>
      <c r="I19" s="279"/>
      <c r="J19" s="279"/>
      <c r="K19" s="279"/>
      <c r="L19" s="280"/>
      <c r="N19" s="146"/>
      <c r="O19" s="116"/>
      <c r="P19" s="113" t="s">
        <v>90</v>
      </c>
      <c r="Q19" s="114"/>
      <c r="R19" s="114"/>
      <c r="S19" s="115" t="str">
        <f>M18&amp;O18</f>
        <v>A4</v>
      </c>
      <c r="T19" s="115" t="s">
        <v>91</v>
      </c>
      <c r="U19" s="114"/>
      <c r="V19" s="277"/>
      <c r="W19" s="279"/>
      <c r="X19" s="279"/>
      <c r="Y19" s="279"/>
      <c r="Z19" s="279"/>
      <c r="AA19" s="280"/>
    </row>
    <row r="20" spans="1:28" ht="18" customHeight="1" thickBot="1" x14ac:dyDescent="0.25">
      <c r="A20" s="117" t="s">
        <v>92</v>
      </c>
      <c r="B20" s="118" t="s">
        <v>93</v>
      </c>
      <c r="C20" s="118" t="s">
        <v>23</v>
      </c>
      <c r="D20" s="118" t="s">
        <v>94</v>
      </c>
      <c r="E20" s="118" t="s">
        <v>95</v>
      </c>
      <c r="F20" s="118" t="s">
        <v>96</v>
      </c>
      <c r="G20" s="119" t="s">
        <v>97</v>
      </c>
      <c r="H20" s="284" t="s">
        <v>98</v>
      </c>
      <c r="I20" s="285"/>
      <c r="J20" s="285"/>
      <c r="K20" s="285"/>
      <c r="L20" s="286"/>
      <c r="M20" s="156" t="s">
        <v>138</v>
      </c>
      <c r="N20" s="146"/>
      <c r="O20" s="116"/>
      <c r="P20" s="117" t="s">
        <v>92</v>
      </c>
      <c r="Q20" s="118" t="s">
        <v>93</v>
      </c>
      <c r="R20" s="118" t="s">
        <v>23</v>
      </c>
      <c r="S20" s="118" t="s">
        <v>94</v>
      </c>
      <c r="T20" s="118" t="s">
        <v>95</v>
      </c>
      <c r="U20" s="118" t="s">
        <v>96</v>
      </c>
      <c r="V20" s="119" t="s">
        <v>97</v>
      </c>
      <c r="W20" s="284" t="s">
        <v>98</v>
      </c>
      <c r="X20" s="285"/>
      <c r="Y20" s="285"/>
      <c r="Z20" s="285"/>
      <c r="AA20" s="286"/>
      <c r="AB20" s="156" t="s">
        <v>138</v>
      </c>
    </row>
    <row r="21" spans="1:28" ht="18" customHeight="1" x14ac:dyDescent="0.2">
      <c r="A21" s="120" t="s">
        <v>99</v>
      </c>
      <c r="B21" s="121">
        <f>VLOOKUP($D19,'Tischplan_16er_1.-5.'!$4:$100,2)</f>
        <v>3</v>
      </c>
      <c r="C21" s="121">
        <f>VLOOKUP($D19,'Tischplan_16er_1.-5.'!$4:$100,3)</f>
        <v>1</v>
      </c>
      <c r="D21" s="122" t="s">
        <v>100</v>
      </c>
      <c r="E21" s="122"/>
      <c r="F21" s="123"/>
      <c r="G21" s="124" t="s">
        <v>100</v>
      </c>
      <c r="H21" s="125"/>
      <c r="I21" s="122"/>
      <c r="J21" s="122"/>
      <c r="K21" s="122"/>
      <c r="L21" s="124"/>
      <c r="M21" s="157"/>
      <c r="N21" s="144"/>
      <c r="O21" s="116"/>
      <c r="P21" s="120" t="s">
        <v>99</v>
      </c>
      <c r="Q21" s="121">
        <f>VLOOKUP($S19,'Tischplan_16er_1.-5.'!$4:$100,2)</f>
        <v>4</v>
      </c>
      <c r="R21" s="121">
        <f>VLOOKUP($S19,'Tischplan_16er_1.-5.'!$4:$100,3)</f>
        <v>1</v>
      </c>
      <c r="S21" s="122"/>
      <c r="T21" s="122"/>
      <c r="U21" s="123"/>
      <c r="V21" s="124"/>
      <c r="W21" s="125"/>
      <c r="X21" s="122"/>
      <c r="Y21" s="122"/>
      <c r="Z21" s="122"/>
      <c r="AA21" s="124"/>
      <c r="AB21" s="157"/>
    </row>
    <row r="22" spans="1:28" ht="18" customHeight="1" thickBot="1" x14ac:dyDescent="0.25">
      <c r="A22" s="126" t="s">
        <v>101</v>
      </c>
      <c r="B22" s="127">
        <f>VLOOKUP($D19,'Tischplan_16er_1.-5.'!$4:$100,4)</f>
        <v>3</v>
      </c>
      <c r="C22" s="127">
        <f>VLOOKUP($D19,'Tischplan_16er_1.-5.'!$4:$100,5)</f>
        <v>2</v>
      </c>
      <c r="D22" s="128"/>
      <c r="E22" s="128"/>
      <c r="F22" s="129"/>
      <c r="G22" s="130"/>
      <c r="H22" s="131"/>
      <c r="I22" s="128"/>
      <c r="J22" s="128"/>
      <c r="K22" s="128"/>
      <c r="L22" s="130"/>
      <c r="M22" s="157"/>
      <c r="N22" s="144"/>
      <c r="O22" s="116" t="s">
        <v>100</v>
      </c>
      <c r="P22" s="126" t="s">
        <v>101</v>
      </c>
      <c r="Q22" s="127">
        <f>VLOOKUP($S19,'Tischplan_16er_1.-5.'!$4:$100,4)</f>
        <v>4</v>
      </c>
      <c r="R22" s="127">
        <f>VLOOKUP($S19,'Tischplan_16er_1.-5.'!$4:$100,5)</f>
        <v>2</v>
      </c>
      <c r="S22" s="128"/>
      <c r="T22" s="128"/>
      <c r="U22" s="129"/>
      <c r="V22" s="130"/>
      <c r="W22" s="131"/>
      <c r="X22" s="128"/>
      <c r="Y22" s="128"/>
      <c r="Z22" s="128"/>
      <c r="AA22" s="130"/>
      <c r="AB22" s="157"/>
    </row>
    <row r="23" spans="1:28" ht="18" customHeight="1" thickBot="1" x14ac:dyDescent="0.25">
      <c r="A23" s="132" t="s">
        <v>134</v>
      </c>
      <c r="B23" s="133"/>
      <c r="C23" s="133"/>
      <c r="D23" s="134"/>
      <c r="E23" s="134"/>
      <c r="F23" s="135"/>
      <c r="G23" s="136" t="s">
        <v>100</v>
      </c>
      <c r="H23" s="117"/>
      <c r="I23" s="134"/>
      <c r="J23" s="134"/>
      <c r="K23" s="134"/>
      <c r="L23" s="136"/>
      <c r="N23" s="144"/>
      <c r="O23" s="116"/>
      <c r="P23" s="132" t="s">
        <v>134</v>
      </c>
      <c r="Q23" s="133"/>
      <c r="R23" s="133"/>
      <c r="S23" s="134"/>
      <c r="T23" s="134"/>
      <c r="U23" s="135"/>
      <c r="V23" s="136"/>
      <c r="W23" s="117"/>
      <c r="X23" s="134"/>
      <c r="Y23" s="134"/>
      <c r="Z23" s="134"/>
      <c r="AA23" s="136"/>
    </row>
    <row r="24" spans="1:28" ht="18" customHeight="1" thickBot="1" x14ac:dyDescent="0.3">
      <c r="A24" s="113" t="s">
        <v>90</v>
      </c>
      <c r="B24" s="114"/>
      <c r="C24" s="114"/>
      <c r="D24" s="115" t="str">
        <f>D19</f>
        <v>A3</v>
      </c>
      <c r="E24" s="115" t="s">
        <v>91</v>
      </c>
      <c r="F24" s="114"/>
      <c r="G24" s="277"/>
      <c r="H24" s="279"/>
      <c r="I24" s="279"/>
      <c r="J24" s="279"/>
      <c r="K24" s="279"/>
      <c r="L24" s="280"/>
      <c r="M24" s="156" t="s">
        <v>138</v>
      </c>
      <c r="N24" s="144"/>
      <c r="O24" s="116"/>
      <c r="P24" s="113" t="s">
        <v>90</v>
      </c>
      <c r="Q24" s="114"/>
      <c r="R24" s="114"/>
      <c r="S24" s="115" t="str">
        <f>S19</f>
        <v>A4</v>
      </c>
      <c r="T24" s="115" t="s">
        <v>91</v>
      </c>
      <c r="U24" s="114"/>
      <c r="V24" s="277"/>
      <c r="W24" s="279"/>
      <c r="X24" s="279"/>
      <c r="Y24" s="279"/>
      <c r="Z24" s="279"/>
      <c r="AA24" s="280"/>
      <c r="AB24" s="156" t="s">
        <v>138</v>
      </c>
    </row>
    <row r="25" spans="1:28" ht="18" customHeight="1" x14ac:dyDescent="0.2">
      <c r="A25" s="120" t="s">
        <v>102</v>
      </c>
      <c r="B25" s="121">
        <f>VLOOKUP($D19,'Tischplan_16er_1.-5.'!$4:$100,10)</f>
        <v>6</v>
      </c>
      <c r="C25" s="121">
        <f>VLOOKUP($D19,'Tischplan_16er_1.-5.'!$4:$100,11)</f>
        <v>2</v>
      </c>
      <c r="D25" s="122"/>
      <c r="E25" s="122"/>
      <c r="F25" s="123"/>
      <c r="G25" s="124" t="s">
        <v>100</v>
      </c>
      <c r="H25" s="125"/>
      <c r="I25" s="122"/>
      <c r="J25" s="122"/>
      <c r="K25" s="122"/>
      <c r="L25" s="124"/>
      <c r="M25" s="157"/>
      <c r="N25" s="144"/>
      <c r="O25" s="137"/>
      <c r="P25" s="120" t="s">
        <v>102</v>
      </c>
      <c r="Q25" s="121">
        <f>VLOOKUP($S19,'Tischplan_16er_1.-5.'!$4:$100,10)</f>
        <v>5</v>
      </c>
      <c r="R25" s="121">
        <f>VLOOKUP($S19,'Tischplan_16er_1.-5.'!$4:$100,11)</f>
        <v>2</v>
      </c>
      <c r="S25" s="122"/>
      <c r="T25" s="122"/>
      <c r="U25" s="123"/>
      <c r="V25" s="124"/>
      <c r="W25" s="125"/>
      <c r="X25" s="122"/>
      <c r="Y25" s="122"/>
      <c r="Z25" s="122"/>
      <c r="AA25" s="124"/>
      <c r="AB25" s="157"/>
    </row>
    <row r="26" spans="1:28" ht="18" customHeight="1" thickBot="1" x14ac:dyDescent="0.25">
      <c r="A26" s="126" t="s">
        <v>103</v>
      </c>
      <c r="B26" s="127">
        <f>VLOOKUP($D19,'Tischplan_16er_1.-5.'!$4:$100,12)</f>
        <v>8</v>
      </c>
      <c r="C26" s="127">
        <f>VLOOKUP($D19,'Tischplan_16er_1.-5.'!$4:$100,13)</f>
        <v>1</v>
      </c>
      <c r="D26" s="128"/>
      <c r="E26" s="128"/>
      <c r="F26" s="129"/>
      <c r="G26" s="130"/>
      <c r="H26" s="131"/>
      <c r="I26" s="128"/>
      <c r="J26" s="128"/>
      <c r="K26" s="128"/>
      <c r="L26" s="130"/>
      <c r="M26" s="157"/>
      <c r="N26" s="144"/>
      <c r="O26" s="137"/>
      <c r="P26" s="126" t="s">
        <v>103</v>
      </c>
      <c r="Q26" s="127">
        <f>VLOOKUP($S19,'Tischplan_16er_1.-5.'!$4:$100,12)</f>
        <v>7</v>
      </c>
      <c r="R26" s="127">
        <f>VLOOKUP($S19,'Tischplan_16er_1.-5.'!$4:$100,13)</f>
        <v>1</v>
      </c>
      <c r="S26" s="128"/>
      <c r="T26" s="128"/>
      <c r="U26" s="129"/>
      <c r="V26" s="130"/>
      <c r="W26" s="131"/>
      <c r="X26" s="128"/>
      <c r="Y26" s="128"/>
      <c r="Z26" s="128"/>
      <c r="AA26" s="130"/>
      <c r="AB26" s="157"/>
    </row>
    <row r="27" spans="1:28" ht="18" customHeight="1" thickBot="1" x14ac:dyDescent="0.25">
      <c r="A27" s="132" t="s">
        <v>135</v>
      </c>
      <c r="B27" s="133"/>
      <c r="C27" s="133"/>
      <c r="D27" s="134"/>
      <c r="E27" s="134"/>
      <c r="F27" s="135"/>
      <c r="G27" s="136"/>
      <c r="H27" s="117"/>
      <c r="I27" s="134"/>
      <c r="J27" s="134"/>
      <c r="K27" s="134"/>
      <c r="L27" s="136"/>
      <c r="N27" s="144"/>
      <c r="O27" s="116"/>
      <c r="P27" s="132" t="s">
        <v>135</v>
      </c>
      <c r="Q27" s="133"/>
      <c r="R27" s="133"/>
      <c r="S27" s="134"/>
      <c r="T27" s="134"/>
      <c r="U27" s="135"/>
      <c r="V27" s="136"/>
      <c r="W27" s="117"/>
      <c r="X27" s="134"/>
      <c r="Y27" s="134"/>
      <c r="Z27" s="134"/>
      <c r="AA27" s="136"/>
    </row>
    <row r="28" spans="1:28" ht="18" customHeight="1" thickBot="1" x14ac:dyDescent="0.25">
      <c r="A28" s="281" t="s">
        <v>136</v>
      </c>
      <c r="B28" s="282"/>
      <c r="C28" s="283"/>
      <c r="D28" s="134" t="s">
        <v>100</v>
      </c>
      <c r="E28" s="134"/>
      <c r="F28" s="135"/>
      <c r="G28" s="136" t="s">
        <v>100</v>
      </c>
      <c r="H28" s="117"/>
      <c r="I28" s="134"/>
      <c r="J28" s="134"/>
      <c r="K28" s="134"/>
      <c r="L28" s="136"/>
      <c r="N28" s="144"/>
      <c r="O28" s="116"/>
      <c r="P28" s="281" t="s">
        <v>136</v>
      </c>
      <c r="Q28" s="282"/>
      <c r="R28" s="283"/>
      <c r="S28" s="134" t="s">
        <v>100</v>
      </c>
      <c r="T28" s="134"/>
      <c r="U28" s="135"/>
      <c r="V28" s="136" t="s">
        <v>100</v>
      </c>
      <c r="W28" s="117"/>
      <c r="X28" s="134"/>
      <c r="Y28" s="134"/>
      <c r="Z28" s="134"/>
      <c r="AA28" s="136"/>
    </row>
    <row r="29" spans="1:28" ht="18" customHeight="1" thickBot="1" x14ac:dyDescent="0.3">
      <c r="A29" s="113" t="s">
        <v>90</v>
      </c>
      <c r="B29" s="114"/>
      <c r="C29" s="114"/>
      <c r="D29" s="115" t="str">
        <f>D19</f>
        <v>A3</v>
      </c>
      <c r="E29" s="115" t="s">
        <v>91</v>
      </c>
      <c r="F29" s="114"/>
      <c r="G29" s="277"/>
      <c r="H29" s="277"/>
      <c r="I29" s="277"/>
      <c r="J29" s="277"/>
      <c r="K29" s="277"/>
      <c r="L29" s="278"/>
      <c r="M29" s="156" t="s">
        <v>138</v>
      </c>
      <c r="N29" s="144"/>
      <c r="O29" s="116"/>
      <c r="P29" s="113" t="s">
        <v>90</v>
      </c>
      <c r="Q29" s="114"/>
      <c r="R29" s="114"/>
      <c r="S29" s="115" t="str">
        <f>S19</f>
        <v>A4</v>
      </c>
      <c r="T29" s="115" t="s">
        <v>91</v>
      </c>
      <c r="U29" s="114"/>
      <c r="V29" s="277"/>
      <c r="W29" s="277"/>
      <c r="X29" s="277"/>
      <c r="Y29" s="277"/>
      <c r="Z29" s="277"/>
      <c r="AA29" s="278"/>
      <c r="AB29" s="156" t="s">
        <v>138</v>
      </c>
    </row>
    <row r="30" spans="1:28" ht="18" customHeight="1" x14ac:dyDescent="0.2">
      <c r="A30" s="120" t="s">
        <v>104</v>
      </c>
      <c r="B30" s="121">
        <f>VLOOKUP($D19,'Tischplan_16er_1.-5.'!$4:$100,18)</f>
        <v>13</v>
      </c>
      <c r="C30" s="121">
        <f>VLOOKUP($D19,'Tischplan_16er_1.-5.'!$4:$100,19)</f>
        <v>4</v>
      </c>
      <c r="D30" s="122"/>
      <c r="E30" s="122"/>
      <c r="F30" s="123"/>
      <c r="G30" s="124"/>
      <c r="H30" s="125"/>
      <c r="I30" s="122"/>
      <c r="J30" s="122"/>
      <c r="K30" s="122"/>
      <c r="L30" s="124"/>
      <c r="M30" s="157"/>
      <c r="N30" s="144"/>
      <c r="O30" s="116"/>
      <c r="P30" s="120" t="s">
        <v>104</v>
      </c>
      <c r="Q30" s="121">
        <f>VLOOKUP($S19,'Tischplan_16er_1.-5.'!$4:$100,18)</f>
        <v>14</v>
      </c>
      <c r="R30" s="121">
        <f>VLOOKUP($S19,'Tischplan_16er_1.-5.'!$4:$100,19)</f>
        <v>4</v>
      </c>
      <c r="S30" s="122"/>
      <c r="T30" s="122"/>
      <c r="U30" s="123"/>
      <c r="V30" s="124"/>
      <c r="W30" s="125"/>
      <c r="X30" s="122"/>
      <c r="Y30" s="122"/>
      <c r="Z30" s="122"/>
      <c r="AA30" s="124"/>
      <c r="AB30" s="157"/>
    </row>
    <row r="31" spans="1:28" ht="18" customHeight="1" thickBot="1" x14ac:dyDescent="0.25">
      <c r="A31" s="126" t="s">
        <v>105</v>
      </c>
      <c r="B31" s="127">
        <f>VLOOKUP($D19,'Tischplan_16er_1.-5.'!$4:$100,20)</f>
        <v>14</v>
      </c>
      <c r="C31" s="127">
        <f>VLOOKUP($D19,'Tischplan_16er_1.-5.'!$4:$100,21)</f>
        <v>3</v>
      </c>
      <c r="D31" s="128"/>
      <c r="E31" s="128"/>
      <c r="F31" s="129"/>
      <c r="G31" s="130"/>
      <c r="H31" s="131"/>
      <c r="I31" s="128"/>
      <c r="J31" s="128"/>
      <c r="K31" s="128"/>
      <c r="L31" s="130"/>
      <c r="M31" s="157"/>
      <c r="N31" s="144"/>
      <c r="O31" s="116"/>
      <c r="P31" s="126" t="s">
        <v>105</v>
      </c>
      <c r="Q31" s="127">
        <f>VLOOKUP($S19,'Tischplan_16er_1.-5.'!$4:$100,20)</f>
        <v>13</v>
      </c>
      <c r="R31" s="127">
        <f>VLOOKUP($S19,'Tischplan_16er_1.-5.'!$4:$100,21)</f>
        <v>3</v>
      </c>
      <c r="S31" s="128"/>
      <c r="T31" s="128"/>
      <c r="U31" s="129"/>
      <c r="V31" s="130"/>
      <c r="W31" s="131"/>
      <c r="X31" s="128"/>
      <c r="Y31" s="128"/>
      <c r="Z31" s="128"/>
      <c r="AA31" s="130"/>
      <c r="AB31" s="157"/>
    </row>
    <row r="32" spans="1:28" ht="18" customHeight="1" thickBot="1" x14ac:dyDescent="0.25">
      <c r="A32" s="132" t="s">
        <v>137</v>
      </c>
      <c r="B32" s="133"/>
      <c r="C32" s="133"/>
      <c r="D32" s="134"/>
      <c r="E32" s="134"/>
      <c r="F32" s="135"/>
      <c r="G32" s="136"/>
      <c r="H32" s="117"/>
      <c r="I32" s="134"/>
      <c r="J32" s="134"/>
      <c r="K32" s="134"/>
      <c r="L32" s="136"/>
      <c r="N32" s="144"/>
      <c r="O32" s="116"/>
      <c r="P32" s="132" t="s">
        <v>137</v>
      </c>
      <c r="Q32" s="133"/>
      <c r="R32" s="133"/>
      <c r="S32" s="134"/>
      <c r="T32" s="134"/>
      <c r="U32" s="135"/>
      <c r="V32" s="136"/>
      <c r="W32" s="117"/>
      <c r="X32" s="134"/>
      <c r="Y32" s="134"/>
      <c r="Z32" s="134"/>
      <c r="AA32" s="136"/>
    </row>
    <row r="33" spans="1:28" ht="3" customHeight="1" x14ac:dyDescent="0.2"/>
    <row r="34" spans="1:28" ht="24" customHeight="1" thickBot="1" x14ac:dyDescent="0.25">
      <c r="A34" s="110"/>
      <c r="B34" s="287" t="str">
        <f>$B$1</f>
        <v xml:space="preserve">  2-Serien Liga</v>
      </c>
      <c r="C34" s="287"/>
      <c r="D34" s="287"/>
      <c r="E34" s="287"/>
      <c r="F34" s="287"/>
      <c r="G34" s="287"/>
      <c r="H34" s="287"/>
      <c r="I34" s="287"/>
      <c r="J34" s="288">
        <f>$J$1</f>
        <v>2023</v>
      </c>
      <c r="K34" s="288"/>
      <c r="L34" s="288"/>
      <c r="M34" s="160" t="s">
        <v>120</v>
      </c>
      <c r="N34" s="148"/>
      <c r="O34" s="111">
        <v>2</v>
      </c>
      <c r="P34" s="110"/>
      <c r="Q34" s="287" t="str">
        <f>$B$1</f>
        <v xml:space="preserve">  2-Serien Liga</v>
      </c>
      <c r="R34" s="287"/>
      <c r="S34" s="287"/>
      <c r="T34" s="287"/>
      <c r="U34" s="287"/>
      <c r="V34" s="287"/>
      <c r="W34" s="287"/>
      <c r="X34" s="287"/>
      <c r="Y34" s="288">
        <f>$J$1</f>
        <v>2023</v>
      </c>
      <c r="Z34" s="288"/>
      <c r="AA34" s="288"/>
    </row>
    <row r="35" spans="1:28" ht="18" customHeight="1" thickBot="1" x14ac:dyDescent="0.3">
      <c r="A35" s="113" t="s">
        <v>90</v>
      </c>
      <c r="B35" s="114"/>
      <c r="C35" s="114"/>
      <c r="D35" s="115" t="str">
        <f>M34&amp;O34-1</f>
        <v>B1</v>
      </c>
      <c r="E35" s="115" t="s">
        <v>91</v>
      </c>
      <c r="F35" s="114"/>
      <c r="G35" s="277"/>
      <c r="H35" s="279"/>
      <c r="I35" s="279"/>
      <c r="J35" s="279"/>
      <c r="K35" s="279"/>
      <c r="L35" s="280"/>
      <c r="N35" s="146"/>
      <c r="O35" s="116"/>
      <c r="P35" s="113" t="s">
        <v>90</v>
      </c>
      <c r="Q35" s="114"/>
      <c r="R35" s="114"/>
      <c r="S35" s="115" t="str">
        <f>M34&amp;O34</f>
        <v>B2</v>
      </c>
      <c r="T35" s="115" t="s">
        <v>91</v>
      </c>
      <c r="U35" s="114"/>
      <c r="V35" s="277"/>
      <c r="W35" s="277"/>
      <c r="X35" s="277"/>
      <c r="Y35" s="277"/>
      <c r="Z35" s="277"/>
      <c r="AA35" s="278"/>
      <c r="AB35" s="156"/>
    </row>
    <row r="36" spans="1:28" ht="18" customHeight="1" thickBot="1" x14ac:dyDescent="0.25">
      <c r="A36" s="117" t="s">
        <v>92</v>
      </c>
      <c r="B36" s="118" t="s">
        <v>93</v>
      </c>
      <c r="C36" s="118" t="s">
        <v>23</v>
      </c>
      <c r="D36" s="118" t="s">
        <v>94</v>
      </c>
      <c r="E36" s="118" t="s">
        <v>95</v>
      </c>
      <c r="F36" s="118" t="s">
        <v>96</v>
      </c>
      <c r="G36" s="119" t="s">
        <v>97</v>
      </c>
      <c r="H36" s="284" t="s">
        <v>98</v>
      </c>
      <c r="I36" s="285"/>
      <c r="J36" s="285"/>
      <c r="K36" s="285"/>
      <c r="L36" s="286"/>
      <c r="M36" s="156" t="s">
        <v>138</v>
      </c>
      <c r="N36" s="146"/>
      <c r="O36" s="116"/>
      <c r="P36" s="117" t="s">
        <v>92</v>
      </c>
      <c r="Q36" s="118" t="s">
        <v>93</v>
      </c>
      <c r="R36" s="118" t="s">
        <v>23</v>
      </c>
      <c r="S36" s="118" t="s">
        <v>94</v>
      </c>
      <c r="T36" s="118" t="s">
        <v>95</v>
      </c>
      <c r="U36" s="118" t="s">
        <v>96</v>
      </c>
      <c r="V36" s="119" t="s">
        <v>97</v>
      </c>
      <c r="W36" s="284" t="s">
        <v>98</v>
      </c>
      <c r="X36" s="285"/>
      <c r="Y36" s="285"/>
      <c r="Z36" s="285"/>
      <c r="AA36" s="286"/>
      <c r="AB36" s="156" t="s">
        <v>138</v>
      </c>
    </row>
    <row r="37" spans="1:28" ht="18" customHeight="1" x14ac:dyDescent="0.2">
      <c r="A37" s="120" t="s">
        <v>99</v>
      </c>
      <c r="B37" s="121">
        <f>VLOOKUP($D35,'Tischplan_16er_1.-5.'!$4:$100,2)</f>
        <v>5</v>
      </c>
      <c r="C37" s="121">
        <f>VLOOKUP($D35,'Tischplan_16er_1.-5.'!$4:$100,3)</f>
        <v>1</v>
      </c>
      <c r="D37" s="122" t="s">
        <v>100</v>
      </c>
      <c r="E37" s="122"/>
      <c r="F37" s="123"/>
      <c r="G37" s="124" t="s">
        <v>100</v>
      </c>
      <c r="H37" s="125"/>
      <c r="I37" s="122"/>
      <c r="J37" s="122"/>
      <c r="K37" s="122"/>
      <c r="L37" s="124"/>
      <c r="M37" s="157"/>
      <c r="N37" s="144"/>
      <c r="O37" s="116"/>
      <c r="P37" s="120" t="s">
        <v>99</v>
      </c>
      <c r="Q37" s="121">
        <f>VLOOKUP($S35,'Tischplan_16er_1.-5.'!$4:$100,2)</f>
        <v>6</v>
      </c>
      <c r="R37" s="121">
        <f>VLOOKUP($S35,'Tischplan_16er_1.-5.'!$4:$100,3)</f>
        <v>1</v>
      </c>
      <c r="S37" s="122"/>
      <c r="T37" s="122"/>
      <c r="U37" s="123"/>
      <c r="V37" s="124"/>
      <c r="W37" s="125"/>
      <c r="X37" s="122"/>
      <c r="Y37" s="122"/>
      <c r="Z37" s="122"/>
      <c r="AA37" s="124"/>
      <c r="AB37" s="157"/>
    </row>
    <row r="38" spans="1:28" ht="18" customHeight="1" thickBot="1" x14ac:dyDescent="0.25">
      <c r="A38" s="126" t="s">
        <v>101</v>
      </c>
      <c r="B38" s="127">
        <f>VLOOKUP($D35,'Tischplan_16er_1.-5.'!$4:$100,4)</f>
        <v>5</v>
      </c>
      <c r="C38" s="127">
        <f>VLOOKUP($D35,'Tischplan_16er_1.-5.'!$4:$100,5)</f>
        <v>2</v>
      </c>
      <c r="D38" s="128"/>
      <c r="E38" s="128"/>
      <c r="F38" s="129"/>
      <c r="G38" s="130"/>
      <c r="H38" s="131"/>
      <c r="I38" s="128"/>
      <c r="J38" s="128"/>
      <c r="K38" s="128"/>
      <c r="L38" s="130"/>
      <c r="M38" s="157"/>
      <c r="N38" s="144"/>
      <c r="O38" s="116" t="s">
        <v>100</v>
      </c>
      <c r="P38" s="126" t="s">
        <v>101</v>
      </c>
      <c r="Q38" s="127">
        <f>VLOOKUP($S35,'Tischplan_16er_1.-5.'!$4:$100,4)</f>
        <v>6</v>
      </c>
      <c r="R38" s="127">
        <f>VLOOKUP($S35,'Tischplan_16er_1.-5.'!$4:$100,5)</f>
        <v>2</v>
      </c>
      <c r="S38" s="128"/>
      <c r="T38" s="128"/>
      <c r="U38" s="129"/>
      <c r="V38" s="130"/>
      <c r="W38" s="131"/>
      <c r="X38" s="128"/>
      <c r="Y38" s="128"/>
      <c r="Z38" s="128"/>
      <c r="AA38" s="130"/>
      <c r="AB38" s="157"/>
    </row>
    <row r="39" spans="1:28" ht="18" customHeight="1" thickBot="1" x14ac:dyDescent="0.25">
      <c r="A39" s="132" t="s">
        <v>134</v>
      </c>
      <c r="B39" s="133"/>
      <c r="C39" s="133"/>
      <c r="D39" s="134"/>
      <c r="E39" s="134"/>
      <c r="F39" s="135"/>
      <c r="G39" s="136" t="s">
        <v>100</v>
      </c>
      <c r="H39" s="117"/>
      <c r="I39" s="134"/>
      <c r="J39" s="134"/>
      <c r="K39" s="134"/>
      <c r="L39" s="136"/>
      <c r="N39" s="144"/>
      <c r="O39" s="116"/>
      <c r="P39" s="132" t="s">
        <v>134</v>
      </c>
      <c r="Q39" s="133"/>
      <c r="R39" s="133"/>
      <c r="S39" s="134"/>
      <c r="T39" s="134"/>
      <c r="U39" s="135"/>
      <c r="V39" s="136"/>
      <c r="W39" s="117"/>
      <c r="X39" s="134"/>
      <c r="Y39" s="134"/>
      <c r="Z39" s="134"/>
      <c r="AA39" s="136"/>
      <c r="AB39" s="156"/>
    </row>
    <row r="40" spans="1:28" ht="18" customHeight="1" thickBot="1" x14ac:dyDescent="0.3">
      <c r="A40" s="113" t="s">
        <v>90</v>
      </c>
      <c r="B40" s="114"/>
      <c r="C40" s="114"/>
      <c r="D40" s="115" t="str">
        <f>D35</f>
        <v>B1</v>
      </c>
      <c r="E40" s="115" t="s">
        <v>91</v>
      </c>
      <c r="F40" s="114"/>
      <c r="G40" s="277"/>
      <c r="H40" s="279"/>
      <c r="I40" s="279"/>
      <c r="J40" s="279"/>
      <c r="K40" s="279"/>
      <c r="L40" s="280"/>
      <c r="M40" s="156" t="s">
        <v>138</v>
      </c>
      <c r="N40" s="144"/>
      <c r="O40" s="116"/>
      <c r="P40" s="113" t="s">
        <v>90</v>
      </c>
      <c r="Q40" s="114"/>
      <c r="R40" s="114"/>
      <c r="S40" s="115" t="str">
        <f>S35</f>
        <v>B2</v>
      </c>
      <c r="T40" s="115" t="s">
        <v>91</v>
      </c>
      <c r="U40" s="114"/>
      <c r="V40" s="277"/>
      <c r="W40" s="277"/>
      <c r="X40" s="277"/>
      <c r="Y40" s="277"/>
      <c r="Z40" s="277"/>
      <c r="AA40" s="278"/>
      <c r="AB40" s="156" t="s">
        <v>138</v>
      </c>
    </row>
    <row r="41" spans="1:28" ht="18" customHeight="1" x14ac:dyDescent="0.2">
      <c r="A41" s="120" t="s">
        <v>102</v>
      </c>
      <c r="B41" s="121">
        <f>VLOOKUP($D35,'Tischplan_16er_1.-5.'!$4:$100,10)</f>
        <v>4</v>
      </c>
      <c r="C41" s="121">
        <f>VLOOKUP($D35,'Tischplan_16er_1.-5.'!$4:$100,11)</f>
        <v>2</v>
      </c>
      <c r="D41" s="122"/>
      <c r="E41" s="122"/>
      <c r="F41" s="123"/>
      <c r="G41" s="124" t="s">
        <v>100</v>
      </c>
      <c r="H41" s="125"/>
      <c r="I41" s="122"/>
      <c r="J41" s="122"/>
      <c r="K41" s="122"/>
      <c r="L41" s="124"/>
      <c r="M41" s="157"/>
      <c r="N41" s="149"/>
      <c r="O41" s="137"/>
      <c r="P41" s="120" t="s">
        <v>102</v>
      </c>
      <c r="Q41" s="121">
        <f>VLOOKUP($S35,'Tischplan_16er_1.-5.'!$4:$100,10)</f>
        <v>3</v>
      </c>
      <c r="R41" s="121">
        <f>VLOOKUP($S35,'Tischplan_16er_1.-5.'!$4:$100,11)</f>
        <v>2</v>
      </c>
      <c r="S41" s="122"/>
      <c r="T41" s="122"/>
      <c r="U41" s="123"/>
      <c r="V41" s="124"/>
      <c r="W41" s="125"/>
      <c r="X41" s="122"/>
      <c r="Y41" s="122"/>
      <c r="Z41" s="122"/>
      <c r="AA41" s="124"/>
      <c r="AB41" s="157"/>
    </row>
    <row r="42" spans="1:28" ht="18" customHeight="1" thickBot="1" x14ac:dyDescent="0.25">
      <c r="A42" s="126" t="s">
        <v>103</v>
      </c>
      <c r="B42" s="127">
        <f>VLOOKUP($D35,'Tischplan_16er_1.-5.'!$4:$100,12)</f>
        <v>2</v>
      </c>
      <c r="C42" s="127">
        <f>VLOOKUP($D35,'Tischplan_16er_1.-5.'!$4:$100,13)</f>
        <v>1</v>
      </c>
      <c r="D42" s="128"/>
      <c r="E42" s="128"/>
      <c r="F42" s="129"/>
      <c r="G42" s="130"/>
      <c r="H42" s="131"/>
      <c r="I42" s="128"/>
      <c r="J42" s="128"/>
      <c r="K42" s="128"/>
      <c r="L42" s="130"/>
      <c r="M42" s="157"/>
      <c r="N42" s="149"/>
      <c r="O42" s="137"/>
      <c r="P42" s="126" t="s">
        <v>103</v>
      </c>
      <c r="Q42" s="127">
        <f>VLOOKUP($S35,'Tischplan_16er_1.-5.'!$4:$100,12)</f>
        <v>1</v>
      </c>
      <c r="R42" s="127">
        <f>VLOOKUP($S35,'Tischplan_16er_1.-5.'!$4:$100,13)</f>
        <v>1</v>
      </c>
      <c r="S42" s="128"/>
      <c r="T42" s="128"/>
      <c r="U42" s="129"/>
      <c r="V42" s="130"/>
      <c r="W42" s="131"/>
      <c r="X42" s="128"/>
      <c r="Y42" s="128"/>
      <c r="Z42" s="128"/>
      <c r="AA42" s="130"/>
      <c r="AB42" s="157"/>
    </row>
    <row r="43" spans="1:28" ht="18" customHeight="1" thickBot="1" x14ac:dyDescent="0.25">
      <c r="A43" s="132" t="s">
        <v>135</v>
      </c>
      <c r="B43" s="133"/>
      <c r="C43" s="133"/>
      <c r="D43" s="134"/>
      <c r="E43" s="134"/>
      <c r="F43" s="135"/>
      <c r="G43" s="136"/>
      <c r="H43" s="117"/>
      <c r="I43" s="134"/>
      <c r="J43" s="134"/>
      <c r="K43" s="134"/>
      <c r="L43" s="136"/>
      <c r="N43" s="144"/>
      <c r="O43" s="116"/>
      <c r="P43" s="132" t="s">
        <v>135</v>
      </c>
      <c r="Q43" s="133"/>
      <c r="R43" s="133"/>
      <c r="S43" s="134"/>
      <c r="T43" s="134"/>
      <c r="U43" s="135"/>
      <c r="V43" s="136"/>
      <c r="W43" s="117"/>
      <c r="X43" s="134"/>
      <c r="Y43" s="134"/>
      <c r="Z43" s="134"/>
      <c r="AA43" s="136"/>
      <c r="AB43" s="156"/>
    </row>
    <row r="44" spans="1:28" ht="18" customHeight="1" thickBot="1" x14ac:dyDescent="0.25">
      <c r="A44" s="281" t="s">
        <v>136</v>
      </c>
      <c r="B44" s="282"/>
      <c r="C44" s="283"/>
      <c r="D44" s="134" t="s">
        <v>100</v>
      </c>
      <c r="E44" s="134"/>
      <c r="F44" s="135"/>
      <c r="G44" s="136" t="s">
        <v>100</v>
      </c>
      <c r="H44" s="117"/>
      <c r="I44" s="134"/>
      <c r="J44" s="134"/>
      <c r="K44" s="134"/>
      <c r="L44" s="136"/>
      <c r="N44" s="144"/>
      <c r="O44" s="116"/>
      <c r="P44" s="281" t="s">
        <v>136</v>
      </c>
      <c r="Q44" s="282"/>
      <c r="R44" s="283"/>
      <c r="S44" s="134" t="s">
        <v>100</v>
      </c>
      <c r="T44" s="134"/>
      <c r="U44" s="135"/>
      <c r="V44" s="136" t="s">
        <v>100</v>
      </c>
      <c r="W44" s="117"/>
      <c r="X44" s="134"/>
      <c r="Y44" s="134"/>
      <c r="Z44" s="134"/>
      <c r="AA44" s="136"/>
      <c r="AB44" s="156"/>
    </row>
    <row r="45" spans="1:28" ht="18" customHeight="1" thickBot="1" x14ac:dyDescent="0.3">
      <c r="A45" s="113" t="s">
        <v>90</v>
      </c>
      <c r="B45" s="114"/>
      <c r="C45" s="114"/>
      <c r="D45" s="115" t="str">
        <f>D35</f>
        <v>B1</v>
      </c>
      <c r="E45" s="115" t="s">
        <v>91</v>
      </c>
      <c r="F45" s="114"/>
      <c r="G45" s="277"/>
      <c r="H45" s="277"/>
      <c r="I45" s="277"/>
      <c r="J45" s="277"/>
      <c r="K45" s="277"/>
      <c r="L45" s="278"/>
      <c r="M45" s="156" t="s">
        <v>138</v>
      </c>
      <c r="N45" s="144"/>
      <c r="O45" s="116"/>
      <c r="P45" s="113" t="s">
        <v>90</v>
      </c>
      <c r="Q45" s="114"/>
      <c r="R45" s="114"/>
      <c r="S45" s="115" t="str">
        <f>S35</f>
        <v>B2</v>
      </c>
      <c r="T45" s="115" t="s">
        <v>91</v>
      </c>
      <c r="U45" s="114"/>
      <c r="V45" s="277"/>
      <c r="W45" s="277"/>
      <c r="X45" s="277"/>
      <c r="Y45" s="277"/>
      <c r="Z45" s="277"/>
      <c r="AA45" s="278"/>
      <c r="AB45" s="156" t="s">
        <v>138</v>
      </c>
    </row>
    <row r="46" spans="1:28" ht="18" customHeight="1" x14ac:dyDescent="0.2">
      <c r="A46" s="120" t="s">
        <v>104</v>
      </c>
      <c r="B46" s="121">
        <f>VLOOKUP($D35,'Tischplan_16er_1.-5.'!$4:$100,18)</f>
        <v>11</v>
      </c>
      <c r="C46" s="121">
        <f>VLOOKUP($D35,'Tischplan_16er_1.-5.'!$4:$100,19)</f>
        <v>4</v>
      </c>
      <c r="D46" s="122"/>
      <c r="E46" s="122"/>
      <c r="F46" s="123"/>
      <c r="G46" s="124"/>
      <c r="H46" s="125"/>
      <c r="I46" s="122"/>
      <c r="J46" s="122"/>
      <c r="K46" s="122"/>
      <c r="L46" s="124"/>
      <c r="M46" s="157"/>
      <c r="N46" s="144"/>
      <c r="O46" s="116"/>
      <c r="P46" s="120" t="s">
        <v>104</v>
      </c>
      <c r="Q46" s="121">
        <f>VLOOKUP($S35,'Tischplan_16er_1.-5.'!$4:$100,18)</f>
        <v>12</v>
      </c>
      <c r="R46" s="121">
        <f>VLOOKUP($S35,'Tischplan_16er_1.-5.'!$4:$100,19)</f>
        <v>4</v>
      </c>
      <c r="S46" s="122"/>
      <c r="T46" s="122"/>
      <c r="U46" s="123"/>
      <c r="V46" s="124"/>
      <c r="W46" s="125"/>
      <c r="X46" s="122"/>
      <c r="Y46" s="122"/>
      <c r="Z46" s="122"/>
      <c r="AA46" s="124"/>
      <c r="AB46" s="157"/>
    </row>
    <row r="47" spans="1:28" ht="18" customHeight="1" thickBot="1" x14ac:dyDescent="0.25">
      <c r="A47" s="126" t="s">
        <v>105</v>
      </c>
      <c r="B47" s="127">
        <f>VLOOKUP($D35,'Tischplan_16er_1.-5.'!$4:$100,20)</f>
        <v>12</v>
      </c>
      <c r="C47" s="127">
        <f>VLOOKUP($D35,'Tischplan_16er_1.-5.'!$4:$100,21)</f>
        <v>3</v>
      </c>
      <c r="D47" s="128"/>
      <c r="E47" s="128"/>
      <c r="F47" s="129"/>
      <c r="G47" s="130"/>
      <c r="H47" s="131"/>
      <c r="I47" s="128"/>
      <c r="J47" s="128"/>
      <c r="K47" s="128"/>
      <c r="L47" s="130"/>
      <c r="M47" s="157"/>
      <c r="N47" s="144"/>
      <c r="O47" s="116"/>
      <c r="P47" s="126" t="s">
        <v>105</v>
      </c>
      <c r="Q47" s="127">
        <f>VLOOKUP($S35,'Tischplan_16er_1.-5.'!$4:$100,20)</f>
        <v>11</v>
      </c>
      <c r="R47" s="127">
        <f>VLOOKUP($S35,'Tischplan_16er_1.-5.'!$4:$100,21)</f>
        <v>3</v>
      </c>
      <c r="S47" s="128"/>
      <c r="T47" s="128"/>
      <c r="U47" s="129"/>
      <c r="V47" s="130"/>
      <c r="W47" s="131"/>
      <c r="X47" s="128"/>
      <c r="Y47" s="128"/>
      <c r="Z47" s="128"/>
      <c r="AA47" s="130"/>
      <c r="AB47" s="157"/>
    </row>
    <row r="48" spans="1:28" ht="18" customHeight="1" thickBot="1" x14ac:dyDescent="0.25">
      <c r="A48" s="132" t="s">
        <v>137</v>
      </c>
      <c r="B48" s="133"/>
      <c r="C48" s="133"/>
      <c r="D48" s="134"/>
      <c r="E48" s="134"/>
      <c r="F48" s="135"/>
      <c r="G48" s="136"/>
      <c r="H48" s="117"/>
      <c r="I48" s="134"/>
      <c r="J48" s="134"/>
      <c r="K48" s="134"/>
      <c r="L48" s="136"/>
      <c r="N48" s="144"/>
      <c r="O48" s="116"/>
      <c r="P48" s="132" t="s">
        <v>137</v>
      </c>
      <c r="Q48" s="133"/>
      <c r="R48" s="133"/>
      <c r="S48" s="134"/>
      <c r="T48" s="134"/>
      <c r="U48" s="135"/>
      <c r="V48" s="136"/>
      <c r="W48" s="117"/>
      <c r="X48" s="134"/>
      <c r="Y48" s="134"/>
      <c r="Z48" s="134"/>
      <c r="AA48" s="136"/>
      <c r="AB48" s="156"/>
    </row>
    <row r="49" spans="1:28" ht="15" customHeight="1" x14ac:dyDescent="0.2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58"/>
      <c r="N49" s="147"/>
      <c r="O49" s="140"/>
      <c r="P49" s="138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</row>
    <row r="50" spans="1:28" ht="15" customHeight="1" x14ac:dyDescent="0.2">
      <c r="A50" s="14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59"/>
      <c r="N50" s="142"/>
      <c r="O50" s="143"/>
      <c r="P50" s="141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8" ht="24" customHeight="1" thickBot="1" x14ac:dyDescent="0.25">
      <c r="A51" s="110"/>
      <c r="B51" s="287" t="str">
        <f>$B$1</f>
        <v xml:space="preserve">  2-Serien Liga</v>
      </c>
      <c r="C51" s="287"/>
      <c r="D51" s="287"/>
      <c r="E51" s="287"/>
      <c r="F51" s="287"/>
      <c r="G51" s="287"/>
      <c r="H51" s="287"/>
      <c r="I51" s="287"/>
      <c r="J51" s="288">
        <f>$J$1</f>
        <v>2023</v>
      </c>
      <c r="K51" s="288"/>
      <c r="L51" s="288"/>
      <c r="M51" s="160" t="str">
        <f>M34</f>
        <v>B</v>
      </c>
      <c r="N51" s="148"/>
      <c r="O51" s="111">
        <f>O34+2</f>
        <v>4</v>
      </c>
      <c r="P51" s="110"/>
      <c r="Q51" s="287" t="str">
        <f>$B$1</f>
        <v xml:space="preserve">  2-Serien Liga</v>
      </c>
      <c r="R51" s="287"/>
      <c r="S51" s="287"/>
      <c r="T51" s="287"/>
      <c r="U51" s="287"/>
      <c r="V51" s="287"/>
      <c r="W51" s="287"/>
      <c r="X51" s="287"/>
      <c r="Y51" s="288">
        <f>$J$1</f>
        <v>2023</v>
      </c>
      <c r="Z51" s="288"/>
      <c r="AA51" s="288"/>
    </row>
    <row r="52" spans="1:28" ht="18" customHeight="1" thickBot="1" x14ac:dyDescent="0.3">
      <c r="A52" s="113" t="s">
        <v>90</v>
      </c>
      <c r="B52" s="114"/>
      <c r="C52" s="114"/>
      <c r="D52" s="115" t="str">
        <f>M51&amp;O51-1</f>
        <v>B3</v>
      </c>
      <c r="E52" s="115" t="s">
        <v>91</v>
      </c>
      <c r="F52" s="114"/>
      <c r="G52" s="277"/>
      <c r="H52" s="279"/>
      <c r="I52" s="279"/>
      <c r="J52" s="279"/>
      <c r="K52" s="279"/>
      <c r="L52" s="280"/>
      <c r="N52" s="146"/>
      <c r="O52" s="116"/>
      <c r="P52" s="113" t="s">
        <v>90</v>
      </c>
      <c r="Q52" s="114"/>
      <c r="R52" s="114"/>
      <c r="S52" s="115" t="str">
        <f>M51&amp;O51</f>
        <v>B4</v>
      </c>
      <c r="T52" s="115" t="s">
        <v>91</v>
      </c>
      <c r="U52" s="114"/>
      <c r="V52" s="277"/>
      <c r="W52" s="277"/>
      <c r="X52" s="277"/>
      <c r="Y52" s="277"/>
      <c r="Z52" s="277"/>
      <c r="AA52" s="278"/>
      <c r="AB52" s="156"/>
    </row>
    <row r="53" spans="1:28" ht="18" customHeight="1" thickBot="1" x14ac:dyDescent="0.25">
      <c r="A53" s="117" t="s">
        <v>92</v>
      </c>
      <c r="B53" s="118" t="s">
        <v>93</v>
      </c>
      <c r="C53" s="118" t="s">
        <v>23</v>
      </c>
      <c r="D53" s="118" t="s">
        <v>94</v>
      </c>
      <c r="E53" s="118" t="s">
        <v>95</v>
      </c>
      <c r="F53" s="118" t="s">
        <v>96</v>
      </c>
      <c r="G53" s="119" t="s">
        <v>97</v>
      </c>
      <c r="H53" s="284" t="s">
        <v>98</v>
      </c>
      <c r="I53" s="285"/>
      <c r="J53" s="285"/>
      <c r="K53" s="285"/>
      <c r="L53" s="286"/>
      <c r="M53" s="156" t="s">
        <v>138</v>
      </c>
      <c r="N53" s="146"/>
      <c r="O53" s="116"/>
      <c r="P53" s="117" t="s">
        <v>92</v>
      </c>
      <c r="Q53" s="118" t="s">
        <v>93</v>
      </c>
      <c r="R53" s="118" t="s">
        <v>23</v>
      </c>
      <c r="S53" s="118" t="s">
        <v>94</v>
      </c>
      <c r="T53" s="118" t="s">
        <v>95</v>
      </c>
      <c r="U53" s="118" t="s">
        <v>96</v>
      </c>
      <c r="V53" s="119" t="s">
        <v>97</v>
      </c>
      <c r="W53" s="284" t="s">
        <v>98</v>
      </c>
      <c r="X53" s="285"/>
      <c r="Y53" s="285"/>
      <c r="Z53" s="285"/>
      <c r="AA53" s="286"/>
      <c r="AB53" s="156" t="s">
        <v>138</v>
      </c>
    </row>
    <row r="54" spans="1:28" ht="18" customHeight="1" x14ac:dyDescent="0.2">
      <c r="A54" s="120" t="s">
        <v>99</v>
      </c>
      <c r="B54" s="121">
        <f>VLOOKUP($D52,'Tischplan_16er_1.-5.'!$4:$100,2)</f>
        <v>7</v>
      </c>
      <c r="C54" s="121">
        <f>VLOOKUP($D52,'Tischplan_16er_1.-5.'!$4:$100,3)</f>
        <v>1</v>
      </c>
      <c r="D54" s="122" t="s">
        <v>100</v>
      </c>
      <c r="E54" s="122"/>
      <c r="F54" s="123"/>
      <c r="G54" s="124" t="s">
        <v>100</v>
      </c>
      <c r="H54" s="125"/>
      <c r="I54" s="122"/>
      <c r="J54" s="122"/>
      <c r="K54" s="122"/>
      <c r="L54" s="124"/>
      <c r="M54" s="157"/>
      <c r="N54" s="144"/>
      <c r="O54" s="116"/>
      <c r="P54" s="120" t="s">
        <v>99</v>
      </c>
      <c r="Q54" s="121">
        <f>VLOOKUP($S52,'Tischplan_16er_1.-5.'!$4:$100,2)</f>
        <v>8</v>
      </c>
      <c r="R54" s="121">
        <f>VLOOKUP($S52,'Tischplan_16er_1.-5.'!$4:$100,3)</f>
        <v>1</v>
      </c>
      <c r="S54" s="122"/>
      <c r="T54" s="122"/>
      <c r="U54" s="123"/>
      <c r="V54" s="124"/>
      <c r="W54" s="125"/>
      <c r="X54" s="122"/>
      <c r="Y54" s="122"/>
      <c r="Z54" s="122"/>
      <c r="AA54" s="124"/>
      <c r="AB54" s="157"/>
    </row>
    <row r="55" spans="1:28" ht="18" customHeight="1" thickBot="1" x14ac:dyDescent="0.25">
      <c r="A55" s="126" t="s">
        <v>101</v>
      </c>
      <c r="B55" s="127">
        <f>VLOOKUP($D52,'Tischplan_16er_1.-5.'!$4:$100,4)</f>
        <v>7</v>
      </c>
      <c r="C55" s="127">
        <f>VLOOKUP($D52,'Tischplan_16er_1.-5.'!$4:$100,5)</f>
        <v>2</v>
      </c>
      <c r="D55" s="128"/>
      <c r="E55" s="128"/>
      <c r="F55" s="129"/>
      <c r="G55" s="130"/>
      <c r="H55" s="131"/>
      <c r="I55" s="128"/>
      <c r="J55" s="128"/>
      <c r="K55" s="128"/>
      <c r="L55" s="130"/>
      <c r="M55" s="157"/>
      <c r="N55" s="144"/>
      <c r="O55" s="116" t="s">
        <v>100</v>
      </c>
      <c r="P55" s="126" t="s">
        <v>101</v>
      </c>
      <c r="Q55" s="127">
        <f>VLOOKUP($S52,'Tischplan_16er_1.-5.'!$4:$100,4)</f>
        <v>8</v>
      </c>
      <c r="R55" s="127">
        <f>VLOOKUP($S52,'Tischplan_16er_1.-5.'!$4:$100,5)</f>
        <v>2</v>
      </c>
      <c r="S55" s="128"/>
      <c r="T55" s="128"/>
      <c r="U55" s="129"/>
      <c r="V55" s="130"/>
      <c r="W55" s="131"/>
      <c r="X55" s="128"/>
      <c r="Y55" s="128"/>
      <c r="Z55" s="128"/>
      <c r="AA55" s="130"/>
      <c r="AB55" s="157"/>
    </row>
    <row r="56" spans="1:28" ht="18" customHeight="1" thickBot="1" x14ac:dyDescent="0.25">
      <c r="A56" s="132" t="s">
        <v>134</v>
      </c>
      <c r="B56" s="133"/>
      <c r="C56" s="133"/>
      <c r="D56" s="134"/>
      <c r="E56" s="134"/>
      <c r="F56" s="135"/>
      <c r="G56" s="136" t="s">
        <v>100</v>
      </c>
      <c r="H56" s="117"/>
      <c r="I56" s="134"/>
      <c r="J56" s="134"/>
      <c r="K56" s="134"/>
      <c r="L56" s="136"/>
      <c r="N56" s="144"/>
      <c r="O56" s="116"/>
      <c r="P56" s="132" t="s">
        <v>134</v>
      </c>
      <c r="Q56" s="133"/>
      <c r="R56" s="133"/>
      <c r="S56" s="134"/>
      <c r="T56" s="134"/>
      <c r="U56" s="135"/>
      <c r="V56" s="136"/>
      <c r="W56" s="117"/>
      <c r="X56" s="134"/>
      <c r="Y56" s="134"/>
      <c r="Z56" s="134"/>
      <c r="AA56" s="136"/>
      <c r="AB56" s="156"/>
    </row>
    <row r="57" spans="1:28" ht="18" customHeight="1" thickBot="1" x14ac:dyDescent="0.3">
      <c r="A57" s="113" t="s">
        <v>90</v>
      </c>
      <c r="B57" s="114"/>
      <c r="C57" s="114"/>
      <c r="D57" s="115" t="str">
        <f>D52</f>
        <v>B3</v>
      </c>
      <c r="E57" s="115" t="s">
        <v>91</v>
      </c>
      <c r="F57" s="114"/>
      <c r="G57" s="277"/>
      <c r="H57" s="279"/>
      <c r="I57" s="279"/>
      <c r="J57" s="279"/>
      <c r="K57" s="279"/>
      <c r="L57" s="280"/>
      <c r="M57" s="156" t="s">
        <v>138</v>
      </c>
      <c r="N57" s="144"/>
      <c r="O57" s="116"/>
      <c r="P57" s="113" t="s">
        <v>90</v>
      </c>
      <c r="Q57" s="114"/>
      <c r="R57" s="114"/>
      <c r="S57" s="115" t="str">
        <f>S52</f>
        <v>B4</v>
      </c>
      <c r="T57" s="115" t="s">
        <v>91</v>
      </c>
      <c r="U57" s="114"/>
      <c r="V57" s="277"/>
      <c r="W57" s="277"/>
      <c r="X57" s="277"/>
      <c r="Y57" s="277"/>
      <c r="Z57" s="277"/>
      <c r="AA57" s="278"/>
      <c r="AB57" s="156" t="s">
        <v>138</v>
      </c>
    </row>
    <row r="58" spans="1:28" ht="18" customHeight="1" x14ac:dyDescent="0.2">
      <c r="A58" s="120" t="s">
        <v>102</v>
      </c>
      <c r="B58" s="121">
        <f>VLOOKUP($D52,'Tischplan_16er_1.-5.'!$4:$100,10)</f>
        <v>2</v>
      </c>
      <c r="C58" s="121">
        <f>VLOOKUP($D52,'Tischplan_16er_1.-5.'!$4:$100,11)</f>
        <v>2</v>
      </c>
      <c r="D58" s="122"/>
      <c r="E58" s="122"/>
      <c r="F58" s="123"/>
      <c r="G58" s="124" t="s">
        <v>100</v>
      </c>
      <c r="H58" s="125"/>
      <c r="I58" s="122"/>
      <c r="J58" s="122"/>
      <c r="K58" s="122"/>
      <c r="L58" s="124"/>
      <c r="M58" s="157"/>
      <c r="N58" s="149"/>
      <c r="O58" s="137"/>
      <c r="P58" s="120" t="s">
        <v>102</v>
      </c>
      <c r="Q58" s="121">
        <f>VLOOKUP($S52,'Tischplan_16er_1.-5.'!$4:$100,10)</f>
        <v>1</v>
      </c>
      <c r="R58" s="121">
        <f>VLOOKUP($S52,'Tischplan_16er_1.-5.'!$4:$100,11)</f>
        <v>2</v>
      </c>
      <c r="S58" s="122"/>
      <c r="T58" s="122"/>
      <c r="U58" s="123"/>
      <c r="V58" s="124"/>
      <c r="W58" s="125"/>
      <c r="X58" s="122"/>
      <c r="Y58" s="122"/>
      <c r="Z58" s="122"/>
      <c r="AA58" s="124"/>
      <c r="AB58" s="157"/>
    </row>
    <row r="59" spans="1:28" ht="18" customHeight="1" thickBot="1" x14ac:dyDescent="0.25">
      <c r="A59" s="126" t="s">
        <v>103</v>
      </c>
      <c r="B59" s="127">
        <f>VLOOKUP($D52,'Tischplan_16er_1.-5.'!$4:$100,12)</f>
        <v>4</v>
      </c>
      <c r="C59" s="127">
        <f>VLOOKUP($D52,'Tischplan_16er_1.-5.'!$4:$100,13)</f>
        <v>1</v>
      </c>
      <c r="D59" s="128"/>
      <c r="E59" s="128"/>
      <c r="F59" s="129"/>
      <c r="G59" s="130"/>
      <c r="H59" s="131"/>
      <c r="I59" s="128"/>
      <c r="J59" s="128"/>
      <c r="K59" s="128"/>
      <c r="L59" s="130"/>
      <c r="M59" s="157"/>
      <c r="N59" s="149"/>
      <c r="O59" s="137"/>
      <c r="P59" s="126" t="s">
        <v>103</v>
      </c>
      <c r="Q59" s="127">
        <f>VLOOKUP($S52,'Tischplan_16er_1.-5.'!$4:$100,12)</f>
        <v>3</v>
      </c>
      <c r="R59" s="127">
        <f>VLOOKUP($S52,'Tischplan_16er_1.-5.'!$4:$100,13)</f>
        <v>1</v>
      </c>
      <c r="S59" s="128"/>
      <c r="T59" s="128"/>
      <c r="U59" s="129"/>
      <c r="V59" s="130"/>
      <c r="W59" s="131"/>
      <c r="X59" s="128"/>
      <c r="Y59" s="128"/>
      <c r="Z59" s="128"/>
      <c r="AA59" s="130"/>
      <c r="AB59" s="157"/>
    </row>
    <row r="60" spans="1:28" ht="18" customHeight="1" thickBot="1" x14ac:dyDescent="0.25">
      <c r="A60" s="132" t="s">
        <v>135</v>
      </c>
      <c r="B60" s="133"/>
      <c r="C60" s="133"/>
      <c r="D60" s="134"/>
      <c r="E60" s="134"/>
      <c r="F60" s="135"/>
      <c r="G60" s="136"/>
      <c r="H60" s="117"/>
      <c r="I60" s="134"/>
      <c r="J60" s="134"/>
      <c r="K60" s="134"/>
      <c r="L60" s="136"/>
      <c r="N60" s="144"/>
      <c r="O60" s="116"/>
      <c r="P60" s="132" t="s">
        <v>135</v>
      </c>
      <c r="Q60" s="133"/>
      <c r="R60" s="133"/>
      <c r="S60" s="134"/>
      <c r="T60" s="134"/>
      <c r="U60" s="135"/>
      <c r="V60" s="136"/>
      <c r="W60" s="117"/>
      <c r="X60" s="134"/>
      <c r="Y60" s="134"/>
      <c r="Z60" s="134"/>
      <c r="AA60" s="136"/>
      <c r="AB60" s="156"/>
    </row>
    <row r="61" spans="1:28" ht="18" customHeight="1" thickBot="1" x14ac:dyDescent="0.25">
      <c r="A61" s="281" t="s">
        <v>136</v>
      </c>
      <c r="B61" s="282"/>
      <c r="C61" s="283"/>
      <c r="D61" s="134" t="s">
        <v>100</v>
      </c>
      <c r="E61" s="134"/>
      <c r="F61" s="135"/>
      <c r="G61" s="136" t="s">
        <v>100</v>
      </c>
      <c r="H61" s="117"/>
      <c r="I61" s="134"/>
      <c r="J61" s="134"/>
      <c r="K61" s="134"/>
      <c r="L61" s="136"/>
      <c r="N61" s="144"/>
      <c r="O61" s="116"/>
      <c r="P61" s="281" t="s">
        <v>136</v>
      </c>
      <c r="Q61" s="282"/>
      <c r="R61" s="283"/>
      <c r="S61" s="134" t="s">
        <v>100</v>
      </c>
      <c r="T61" s="134"/>
      <c r="U61" s="135"/>
      <c r="V61" s="136" t="s">
        <v>100</v>
      </c>
      <c r="W61" s="117"/>
      <c r="X61" s="134"/>
      <c r="Y61" s="134"/>
      <c r="Z61" s="134"/>
      <c r="AA61" s="136"/>
      <c r="AB61" s="156"/>
    </row>
    <row r="62" spans="1:28" ht="18" customHeight="1" thickBot="1" x14ac:dyDescent="0.3">
      <c r="A62" s="113" t="s">
        <v>90</v>
      </c>
      <c r="B62" s="114"/>
      <c r="C62" s="114"/>
      <c r="D62" s="115" t="str">
        <f>D52</f>
        <v>B3</v>
      </c>
      <c r="E62" s="115" t="s">
        <v>91</v>
      </c>
      <c r="F62" s="114"/>
      <c r="G62" s="277"/>
      <c r="H62" s="277"/>
      <c r="I62" s="277"/>
      <c r="J62" s="277"/>
      <c r="K62" s="277"/>
      <c r="L62" s="278"/>
      <c r="M62" s="156" t="s">
        <v>138</v>
      </c>
      <c r="N62" s="144"/>
      <c r="O62" s="116"/>
      <c r="P62" s="113" t="s">
        <v>90</v>
      </c>
      <c r="Q62" s="114"/>
      <c r="R62" s="114"/>
      <c r="S62" s="115" t="str">
        <f>S52</f>
        <v>B4</v>
      </c>
      <c r="T62" s="115" t="s">
        <v>91</v>
      </c>
      <c r="U62" s="114"/>
      <c r="V62" s="277"/>
      <c r="W62" s="277"/>
      <c r="X62" s="277"/>
      <c r="Y62" s="277"/>
      <c r="Z62" s="277"/>
      <c r="AA62" s="278"/>
      <c r="AB62" s="156" t="s">
        <v>138</v>
      </c>
    </row>
    <row r="63" spans="1:28" ht="18" customHeight="1" x14ac:dyDescent="0.2">
      <c r="A63" s="120" t="s">
        <v>104</v>
      </c>
      <c r="B63" s="121">
        <f>VLOOKUP($D52,'Tischplan_16er_1.-5.'!$4:$100,18)</f>
        <v>9</v>
      </c>
      <c r="C63" s="121">
        <f>VLOOKUP($D52,'Tischplan_16er_1.-5.'!$4:$100,19)</f>
        <v>4</v>
      </c>
      <c r="D63" s="122"/>
      <c r="E63" s="122"/>
      <c r="F63" s="123"/>
      <c r="G63" s="124"/>
      <c r="H63" s="125"/>
      <c r="I63" s="122"/>
      <c r="J63" s="122"/>
      <c r="K63" s="122"/>
      <c r="L63" s="124"/>
      <c r="M63" s="157"/>
      <c r="N63" s="144"/>
      <c r="O63" s="116"/>
      <c r="P63" s="120" t="s">
        <v>104</v>
      </c>
      <c r="Q63" s="121">
        <f>VLOOKUP($S52,'Tischplan_16er_1.-5.'!$4:$100,18)</f>
        <v>10</v>
      </c>
      <c r="R63" s="121">
        <f>VLOOKUP($S52,'Tischplan_16er_1.-5.'!$4:$100,19)</f>
        <v>4</v>
      </c>
      <c r="S63" s="122"/>
      <c r="T63" s="122"/>
      <c r="U63" s="123"/>
      <c r="V63" s="124"/>
      <c r="W63" s="125"/>
      <c r="X63" s="122"/>
      <c r="Y63" s="122"/>
      <c r="Z63" s="122"/>
      <c r="AA63" s="124"/>
      <c r="AB63" s="157"/>
    </row>
    <row r="64" spans="1:28" ht="18" customHeight="1" thickBot="1" x14ac:dyDescent="0.25">
      <c r="A64" s="126" t="s">
        <v>105</v>
      </c>
      <c r="B64" s="127">
        <f>VLOOKUP($D52,'Tischplan_16er_1.-5.'!$4:$100,20)</f>
        <v>10</v>
      </c>
      <c r="C64" s="127">
        <f>VLOOKUP($D52,'Tischplan_16er_1.-5.'!$4:$100,21)</f>
        <v>3</v>
      </c>
      <c r="D64" s="128"/>
      <c r="E64" s="128"/>
      <c r="F64" s="129"/>
      <c r="G64" s="130"/>
      <c r="H64" s="131"/>
      <c r="I64" s="128"/>
      <c r="J64" s="128"/>
      <c r="K64" s="128"/>
      <c r="L64" s="130"/>
      <c r="M64" s="157"/>
      <c r="N64" s="144"/>
      <c r="O64" s="116"/>
      <c r="P64" s="126" t="s">
        <v>105</v>
      </c>
      <c r="Q64" s="127">
        <f>VLOOKUP($S52,'Tischplan_16er_1.-5.'!$4:$100,20)</f>
        <v>9</v>
      </c>
      <c r="R64" s="127">
        <f>VLOOKUP($S52,'Tischplan_16er_1.-5.'!$4:$100,21)</f>
        <v>3</v>
      </c>
      <c r="S64" s="128"/>
      <c r="T64" s="128"/>
      <c r="U64" s="129"/>
      <c r="V64" s="130"/>
      <c r="W64" s="131"/>
      <c r="X64" s="128"/>
      <c r="Y64" s="128"/>
      <c r="Z64" s="128"/>
      <c r="AA64" s="130"/>
      <c r="AB64" s="157"/>
    </row>
    <row r="65" spans="1:28" ht="18" customHeight="1" thickBot="1" x14ac:dyDescent="0.25">
      <c r="A65" s="132" t="s">
        <v>137</v>
      </c>
      <c r="B65" s="133"/>
      <c r="C65" s="133"/>
      <c r="D65" s="134"/>
      <c r="E65" s="134"/>
      <c r="F65" s="135"/>
      <c r="G65" s="136"/>
      <c r="H65" s="117"/>
      <c r="I65" s="134"/>
      <c r="J65" s="134"/>
      <c r="K65" s="134"/>
      <c r="L65" s="136"/>
      <c r="N65" s="144"/>
      <c r="O65" s="116"/>
      <c r="P65" s="132" t="s">
        <v>137</v>
      </c>
      <c r="Q65" s="133"/>
      <c r="R65" s="133"/>
      <c r="S65" s="134"/>
      <c r="T65" s="134"/>
      <c r="U65" s="135"/>
      <c r="V65" s="136"/>
      <c r="W65" s="117"/>
      <c r="X65" s="134"/>
      <c r="Y65" s="134"/>
      <c r="Z65" s="134"/>
      <c r="AA65" s="136"/>
      <c r="AB65" s="156"/>
    </row>
    <row r="66" spans="1:28" ht="3" customHeight="1" x14ac:dyDescent="0.2"/>
    <row r="67" spans="1:28" ht="24" customHeight="1" thickBot="1" x14ac:dyDescent="0.25">
      <c r="A67" s="110"/>
      <c r="B67" s="287" t="str">
        <f>$B$1</f>
        <v xml:space="preserve">  2-Serien Liga</v>
      </c>
      <c r="C67" s="287"/>
      <c r="D67" s="287"/>
      <c r="E67" s="287"/>
      <c r="F67" s="287"/>
      <c r="G67" s="287"/>
      <c r="H67" s="287"/>
      <c r="I67" s="287"/>
      <c r="J67" s="288">
        <f>$J$1</f>
        <v>2023</v>
      </c>
      <c r="K67" s="288"/>
      <c r="L67" s="288"/>
      <c r="M67" s="160" t="s">
        <v>121</v>
      </c>
      <c r="N67" s="148"/>
      <c r="O67" s="111">
        <v>2</v>
      </c>
      <c r="P67" s="110"/>
      <c r="Q67" s="287" t="str">
        <f>$B$1</f>
        <v xml:space="preserve">  2-Serien Liga</v>
      </c>
      <c r="R67" s="287"/>
      <c r="S67" s="287"/>
      <c r="T67" s="287"/>
      <c r="U67" s="287"/>
      <c r="V67" s="287"/>
      <c r="W67" s="287"/>
      <c r="X67" s="287"/>
      <c r="Y67" s="288">
        <f>$J$1</f>
        <v>2023</v>
      </c>
      <c r="Z67" s="288"/>
      <c r="AA67" s="288"/>
    </row>
    <row r="68" spans="1:28" ht="18" customHeight="1" thickBot="1" x14ac:dyDescent="0.3">
      <c r="A68" s="113" t="s">
        <v>90</v>
      </c>
      <c r="B68" s="114"/>
      <c r="C68" s="114"/>
      <c r="D68" s="115" t="str">
        <f>M67&amp;O67-1</f>
        <v>C1</v>
      </c>
      <c r="E68" s="115" t="s">
        <v>91</v>
      </c>
      <c r="F68" s="114"/>
      <c r="G68" s="277"/>
      <c r="H68" s="279"/>
      <c r="I68" s="279"/>
      <c r="J68" s="279"/>
      <c r="K68" s="279"/>
      <c r="L68" s="280"/>
      <c r="N68" s="146"/>
      <c r="O68" s="116"/>
      <c r="P68" s="113" t="s">
        <v>90</v>
      </c>
      <c r="Q68" s="114"/>
      <c r="R68" s="114"/>
      <c r="S68" s="115" t="str">
        <f>M67&amp;O67</f>
        <v>C2</v>
      </c>
      <c r="T68" s="115" t="s">
        <v>91</v>
      </c>
      <c r="U68" s="114"/>
      <c r="V68" s="277"/>
      <c r="W68" s="277"/>
      <c r="X68" s="277"/>
      <c r="Y68" s="277"/>
      <c r="Z68" s="277"/>
      <c r="AA68" s="278"/>
      <c r="AB68" s="156"/>
    </row>
    <row r="69" spans="1:28" ht="18" customHeight="1" thickBot="1" x14ac:dyDescent="0.25">
      <c r="A69" s="117" t="s">
        <v>92</v>
      </c>
      <c r="B69" s="118" t="s">
        <v>93</v>
      </c>
      <c r="C69" s="118" t="s">
        <v>23</v>
      </c>
      <c r="D69" s="118" t="s">
        <v>94</v>
      </c>
      <c r="E69" s="118" t="s">
        <v>95</v>
      </c>
      <c r="F69" s="118" t="s">
        <v>96</v>
      </c>
      <c r="G69" s="119" t="s">
        <v>97</v>
      </c>
      <c r="H69" s="284" t="s">
        <v>98</v>
      </c>
      <c r="I69" s="285"/>
      <c r="J69" s="285"/>
      <c r="K69" s="285"/>
      <c r="L69" s="286"/>
      <c r="M69" s="156" t="s">
        <v>138</v>
      </c>
      <c r="N69" s="146"/>
      <c r="O69" s="116"/>
      <c r="P69" s="117" t="s">
        <v>92</v>
      </c>
      <c r="Q69" s="118" t="s">
        <v>93</v>
      </c>
      <c r="R69" s="118" t="s">
        <v>23</v>
      </c>
      <c r="S69" s="118" t="s">
        <v>94</v>
      </c>
      <c r="T69" s="118" t="s">
        <v>95</v>
      </c>
      <c r="U69" s="118" t="s">
        <v>96</v>
      </c>
      <c r="V69" s="119" t="s">
        <v>97</v>
      </c>
      <c r="W69" s="284" t="s">
        <v>98</v>
      </c>
      <c r="X69" s="285"/>
      <c r="Y69" s="285"/>
      <c r="Z69" s="285"/>
      <c r="AA69" s="286"/>
      <c r="AB69" s="156" t="s">
        <v>138</v>
      </c>
    </row>
    <row r="70" spans="1:28" ht="18" customHeight="1" x14ac:dyDescent="0.2">
      <c r="A70" s="120" t="s">
        <v>99</v>
      </c>
      <c r="B70" s="121">
        <f>VLOOKUP($D68,'Tischplan_16er_1.-5.'!$4:$100,2)</f>
        <v>9</v>
      </c>
      <c r="C70" s="121">
        <f>VLOOKUP($D68,'Tischplan_16er_1.-5.'!$4:$100,3)</f>
        <v>1</v>
      </c>
      <c r="D70" s="122" t="s">
        <v>100</v>
      </c>
      <c r="E70" s="122"/>
      <c r="F70" s="123"/>
      <c r="G70" s="124" t="s">
        <v>100</v>
      </c>
      <c r="H70" s="125"/>
      <c r="I70" s="122"/>
      <c r="J70" s="122"/>
      <c r="K70" s="122"/>
      <c r="L70" s="124"/>
      <c r="M70" s="157"/>
      <c r="N70" s="144"/>
      <c r="O70" s="116"/>
      <c r="P70" s="120" t="s">
        <v>99</v>
      </c>
      <c r="Q70" s="121">
        <f>VLOOKUP($S68,'Tischplan_16er_1.-5.'!$4:$100,2)</f>
        <v>10</v>
      </c>
      <c r="R70" s="121">
        <f>VLOOKUP($S68,'Tischplan_16er_1.-5.'!$4:$100,3)</f>
        <v>1</v>
      </c>
      <c r="S70" s="122"/>
      <c r="T70" s="122"/>
      <c r="U70" s="123"/>
      <c r="V70" s="124"/>
      <c r="W70" s="125"/>
      <c r="X70" s="122"/>
      <c r="Y70" s="122"/>
      <c r="Z70" s="122"/>
      <c r="AA70" s="124"/>
      <c r="AB70" s="157"/>
    </row>
    <row r="71" spans="1:28" ht="18" customHeight="1" thickBot="1" x14ac:dyDescent="0.25">
      <c r="A71" s="126" t="s">
        <v>101</v>
      </c>
      <c r="B71" s="127">
        <f>VLOOKUP($D68,'Tischplan_16er_1.-5.'!$4:$100,4)</f>
        <v>9</v>
      </c>
      <c r="C71" s="127">
        <f>VLOOKUP($D68,'Tischplan_16er_1.-5.'!$4:$100,5)</f>
        <v>2</v>
      </c>
      <c r="D71" s="128"/>
      <c r="E71" s="128"/>
      <c r="F71" s="129"/>
      <c r="G71" s="130"/>
      <c r="H71" s="131"/>
      <c r="I71" s="128"/>
      <c r="J71" s="128"/>
      <c r="K71" s="128"/>
      <c r="L71" s="130"/>
      <c r="M71" s="157"/>
      <c r="N71" s="144"/>
      <c r="O71" s="116" t="s">
        <v>100</v>
      </c>
      <c r="P71" s="126" t="s">
        <v>101</v>
      </c>
      <c r="Q71" s="127">
        <f>VLOOKUP($S68,'Tischplan_16er_1.-5.'!$4:$100,4)</f>
        <v>10</v>
      </c>
      <c r="R71" s="127">
        <f>VLOOKUP($S68,'Tischplan_16er_1.-5.'!$4:$100,5)</f>
        <v>2</v>
      </c>
      <c r="S71" s="128"/>
      <c r="T71" s="128"/>
      <c r="U71" s="129"/>
      <c r="V71" s="130"/>
      <c r="W71" s="131"/>
      <c r="X71" s="128"/>
      <c r="Y71" s="128"/>
      <c r="Z71" s="128"/>
      <c r="AA71" s="130"/>
      <c r="AB71" s="157"/>
    </row>
    <row r="72" spans="1:28" ht="18" customHeight="1" thickBot="1" x14ac:dyDescent="0.25">
      <c r="A72" s="132" t="s">
        <v>134</v>
      </c>
      <c r="B72" s="133"/>
      <c r="C72" s="133"/>
      <c r="D72" s="134"/>
      <c r="E72" s="134"/>
      <c r="F72" s="135"/>
      <c r="G72" s="136" t="s">
        <v>100</v>
      </c>
      <c r="H72" s="117"/>
      <c r="I72" s="134"/>
      <c r="J72" s="134"/>
      <c r="K72" s="134"/>
      <c r="L72" s="136"/>
      <c r="N72" s="144"/>
      <c r="O72" s="116"/>
      <c r="P72" s="132" t="s">
        <v>134</v>
      </c>
      <c r="Q72" s="133"/>
      <c r="R72" s="133"/>
      <c r="S72" s="134"/>
      <c r="T72" s="134"/>
      <c r="U72" s="135"/>
      <c r="V72" s="136"/>
      <c r="W72" s="117"/>
      <c r="X72" s="134"/>
      <c r="Y72" s="134"/>
      <c r="Z72" s="134"/>
      <c r="AA72" s="136"/>
      <c r="AB72" s="156"/>
    </row>
    <row r="73" spans="1:28" ht="18" customHeight="1" thickBot="1" x14ac:dyDescent="0.3">
      <c r="A73" s="113" t="s">
        <v>90</v>
      </c>
      <c r="B73" s="114"/>
      <c r="C73" s="114"/>
      <c r="D73" s="115" t="str">
        <f>D68</f>
        <v>C1</v>
      </c>
      <c r="E73" s="115" t="s">
        <v>91</v>
      </c>
      <c r="F73" s="114"/>
      <c r="G73" s="277"/>
      <c r="H73" s="279"/>
      <c r="I73" s="279"/>
      <c r="J73" s="279"/>
      <c r="K73" s="279"/>
      <c r="L73" s="280"/>
      <c r="M73" s="156" t="s">
        <v>138</v>
      </c>
      <c r="N73" s="144"/>
      <c r="O73" s="116"/>
      <c r="P73" s="113" t="s">
        <v>90</v>
      </c>
      <c r="Q73" s="114"/>
      <c r="R73" s="114"/>
      <c r="S73" s="115" t="str">
        <f>S68</f>
        <v>C2</v>
      </c>
      <c r="T73" s="115" t="s">
        <v>91</v>
      </c>
      <c r="U73" s="114"/>
      <c r="V73" s="277"/>
      <c r="W73" s="277"/>
      <c r="X73" s="277"/>
      <c r="Y73" s="277"/>
      <c r="Z73" s="277"/>
      <c r="AA73" s="278"/>
      <c r="AB73" s="156" t="s">
        <v>138</v>
      </c>
    </row>
    <row r="74" spans="1:28" ht="18" customHeight="1" x14ac:dyDescent="0.2">
      <c r="A74" s="120" t="s">
        <v>102</v>
      </c>
      <c r="B74" s="121">
        <f>VLOOKUP($D68,'Tischplan_16er_1.-5.'!$4:$100,10)</f>
        <v>16</v>
      </c>
      <c r="C74" s="121">
        <f>VLOOKUP($D68,'Tischplan_16er_1.-5.'!$4:$100,11)</f>
        <v>2</v>
      </c>
      <c r="D74" s="122"/>
      <c r="E74" s="122"/>
      <c r="F74" s="123"/>
      <c r="G74" s="124" t="s">
        <v>100</v>
      </c>
      <c r="H74" s="125"/>
      <c r="I74" s="122"/>
      <c r="J74" s="122"/>
      <c r="K74" s="122"/>
      <c r="L74" s="124"/>
      <c r="M74" s="157"/>
      <c r="N74" s="149"/>
      <c r="O74" s="137"/>
      <c r="P74" s="120" t="s">
        <v>102</v>
      </c>
      <c r="Q74" s="121">
        <f>VLOOKUP($S68,'Tischplan_16er_1.-5.'!$4:$100,10)</f>
        <v>15</v>
      </c>
      <c r="R74" s="121">
        <f>VLOOKUP($S68,'Tischplan_16er_1.-5.'!$4:$100,11)</f>
        <v>2</v>
      </c>
      <c r="S74" s="122"/>
      <c r="T74" s="122"/>
      <c r="U74" s="123"/>
      <c r="V74" s="124"/>
      <c r="W74" s="125"/>
      <c r="X74" s="122"/>
      <c r="Y74" s="122"/>
      <c r="Z74" s="122"/>
      <c r="AA74" s="124"/>
      <c r="AB74" s="157"/>
    </row>
    <row r="75" spans="1:28" ht="18" customHeight="1" thickBot="1" x14ac:dyDescent="0.25">
      <c r="A75" s="126" t="s">
        <v>103</v>
      </c>
      <c r="B75" s="127">
        <f>VLOOKUP($D68,'Tischplan_16er_1.-5.'!$4:$100,12)</f>
        <v>14</v>
      </c>
      <c r="C75" s="127">
        <f>VLOOKUP($D68,'Tischplan_16er_1.-5.'!$4:$100,13)</f>
        <v>1</v>
      </c>
      <c r="D75" s="128"/>
      <c r="E75" s="128"/>
      <c r="F75" s="129"/>
      <c r="G75" s="130"/>
      <c r="H75" s="131"/>
      <c r="I75" s="128"/>
      <c r="J75" s="128"/>
      <c r="K75" s="128"/>
      <c r="L75" s="130"/>
      <c r="M75" s="157"/>
      <c r="N75" s="149"/>
      <c r="O75" s="137"/>
      <c r="P75" s="126" t="s">
        <v>103</v>
      </c>
      <c r="Q75" s="127">
        <f>VLOOKUP($S68,'Tischplan_16er_1.-5.'!$4:$100,12)</f>
        <v>13</v>
      </c>
      <c r="R75" s="127">
        <f>VLOOKUP($S68,'Tischplan_16er_1.-5.'!$4:$100,13)</f>
        <v>1</v>
      </c>
      <c r="S75" s="128"/>
      <c r="T75" s="128"/>
      <c r="U75" s="129"/>
      <c r="V75" s="130"/>
      <c r="W75" s="131"/>
      <c r="X75" s="128"/>
      <c r="Y75" s="128"/>
      <c r="Z75" s="128"/>
      <c r="AA75" s="130"/>
      <c r="AB75" s="157"/>
    </row>
    <row r="76" spans="1:28" ht="18" customHeight="1" thickBot="1" x14ac:dyDescent="0.25">
      <c r="A76" s="132" t="s">
        <v>135</v>
      </c>
      <c r="B76" s="133"/>
      <c r="C76" s="133"/>
      <c r="D76" s="134"/>
      <c r="E76" s="134"/>
      <c r="F76" s="135"/>
      <c r="G76" s="136"/>
      <c r="H76" s="117"/>
      <c r="I76" s="134"/>
      <c r="J76" s="134"/>
      <c r="K76" s="134"/>
      <c r="L76" s="136"/>
      <c r="N76" s="144"/>
      <c r="O76" s="116"/>
      <c r="P76" s="132" t="s">
        <v>135</v>
      </c>
      <c r="Q76" s="133"/>
      <c r="R76" s="133"/>
      <c r="S76" s="134"/>
      <c r="T76" s="134"/>
      <c r="U76" s="135"/>
      <c r="V76" s="136"/>
      <c r="W76" s="117"/>
      <c r="X76" s="134"/>
      <c r="Y76" s="134"/>
      <c r="Z76" s="134"/>
      <c r="AA76" s="136"/>
      <c r="AB76" s="156"/>
    </row>
    <row r="77" spans="1:28" ht="18" customHeight="1" thickBot="1" x14ac:dyDescent="0.25">
      <c r="A77" s="281" t="s">
        <v>136</v>
      </c>
      <c r="B77" s="282"/>
      <c r="C77" s="283"/>
      <c r="D77" s="134" t="s">
        <v>100</v>
      </c>
      <c r="E77" s="134"/>
      <c r="F77" s="135"/>
      <c r="G77" s="136" t="s">
        <v>100</v>
      </c>
      <c r="H77" s="117"/>
      <c r="I77" s="134"/>
      <c r="J77" s="134"/>
      <c r="K77" s="134"/>
      <c r="L77" s="136"/>
      <c r="N77" s="144"/>
      <c r="O77" s="116"/>
      <c r="P77" s="281" t="s">
        <v>136</v>
      </c>
      <c r="Q77" s="282"/>
      <c r="R77" s="283"/>
      <c r="S77" s="134" t="s">
        <v>100</v>
      </c>
      <c r="T77" s="134"/>
      <c r="U77" s="135"/>
      <c r="V77" s="136" t="s">
        <v>100</v>
      </c>
      <c r="W77" s="117"/>
      <c r="X77" s="134"/>
      <c r="Y77" s="134"/>
      <c r="Z77" s="134"/>
      <c r="AA77" s="136"/>
      <c r="AB77" s="156"/>
    </row>
    <row r="78" spans="1:28" ht="18" customHeight="1" thickBot="1" x14ac:dyDescent="0.3">
      <c r="A78" s="113" t="s">
        <v>90</v>
      </c>
      <c r="B78" s="114"/>
      <c r="C78" s="114"/>
      <c r="D78" s="115" t="str">
        <f>D68</f>
        <v>C1</v>
      </c>
      <c r="E78" s="115" t="s">
        <v>91</v>
      </c>
      <c r="F78" s="114"/>
      <c r="G78" s="277"/>
      <c r="H78" s="277"/>
      <c r="I78" s="277"/>
      <c r="J78" s="277"/>
      <c r="K78" s="277"/>
      <c r="L78" s="278"/>
      <c r="M78" s="156" t="s">
        <v>138</v>
      </c>
      <c r="N78" s="144"/>
      <c r="O78" s="116"/>
      <c r="P78" s="113" t="s">
        <v>90</v>
      </c>
      <c r="Q78" s="114"/>
      <c r="R78" s="114"/>
      <c r="S78" s="115" t="str">
        <f>S68</f>
        <v>C2</v>
      </c>
      <c r="T78" s="115" t="s">
        <v>91</v>
      </c>
      <c r="U78" s="114"/>
      <c r="V78" s="277"/>
      <c r="W78" s="277"/>
      <c r="X78" s="277"/>
      <c r="Y78" s="277"/>
      <c r="Z78" s="277"/>
      <c r="AA78" s="278"/>
      <c r="AB78" s="156" t="s">
        <v>138</v>
      </c>
    </row>
    <row r="79" spans="1:28" ht="18" customHeight="1" x14ac:dyDescent="0.2">
      <c r="A79" s="120" t="s">
        <v>104</v>
      </c>
      <c r="B79" s="121">
        <f>VLOOKUP($D68,'Tischplan_16er_1.-5.'!$4:$100,18)</f>
        <v>7</v>
      </c>
      <c r="C79" s="121">
        <f>VLOOKUP($D68,'Tischplan_16er_1.-5.'!$4:$100,19)</f>
        <v>4</v>
      </c>
      <c r="D79" s="122"/>
      <c r="E79" s="122"/>
      <c r="F79" s="123"/>
      <c r="G79" s="124"/>
      <c r="H79" s="125"/>
      <c r="I79" s="122"/>
      <c r="J79" s="122"/>
      <c r="K79" s="122"/>
      <c r="L79" s="124"/>
      <c r="M79" s="157"/>
      <c r="N79" s="144"/>
      <c r="O79" s="116"/>
      <c r="P79" s="120" t="s">
        <v>104</v>
      </c>
      <c r="Q79" s="121">
        <f>VLOOKUP($S68,'Tischplan_16er_1.-5.'!$4:$100,18)</f>
        <v>8</v>
      </c>
      <c r="R79" s="121">
        <f>VLOOKUP($S68,'Tischplan_16er_1.-5.'!$4:$100,19)</f>
        <v>4</v>
      </c>
      <c r="S79" s="122"/>
      <c r="T79" s="122"/>
      <c r="U79" s="123"/>
      <c r="V79" s="124"/>
      <c r="W79" s="125"/>
      <c r="X79" s="122"/>
      <c r="Y79" s="122"/>
      <c r="Z79" s="122"/>
      <c r="AA79" s="124"/>
      <c r="AB79" s="157"/>
    </row>
    <row r="80" spans="1:28" ht="18" customHeight="1" thickBot="1" x14ac:dyDescent="0.25">
      <c r="A80" s="126" t="s">
        <v>105</v>
      </c>
      <c r="B80" s="127">
        <f>VLOOKUP($D68,'Tischplan_16er_1.-5.'!$4:$100,20)</f>
        <v>8</v>
      </c>
      <c r="C80" s="127">
        <f>VLOOKUP($D68,'Tischplan_16er_1.-5.'!$4:$100,21)</f>
        <v>3</v>
      </c>
      <c r="D80" s="128"/>
      <c r="E80" s="128"/>
      <c r="F80" s="129"/>
      <c r="G80" s="130"/>
      <c r="H80" s="131"/>
      <c r="I80" s="128"/>
      <c r="J80" s="128"/>
      <c r="K80" s="128"/>
      <c r="L80" s="130"/>
      <c r="M80" s="157"/>
      <c r="N80" s="144"/>
      <c r="O80" s="116"/>
      <c r="P80" s="126" t="s">
        <v>105</v>
      </c>
      <c r="Q80" s="127">
        <f>VLOOKUP($S68,'Tischplan_16er_1.-5.'!$4:$100,20)</f>
        <v>7</v>
      </c>
      <c r="R80" s="127">
        <f>VLOOKUP($S68,'Tischplan_16er_1.-5.'!$4:$100,21)</f>
        <v>3</v>
      </c>
      <c r="S80" s="128"/>
      <c r="T80" s="128"/>
      <c r="U80" s="129"/>
      <c r="V80" s="130"/>
      <c r="W80" s="131"/>
      <c r="X80" s="128"/>
      <c r="Y80" s="128"/>
      <c r="Z80" s="128"/>
      <c r="AA80" s="130"/>
      <c r="AB80" s="157"/>
    </row>
    <row r="81" spans="1:28" ht="18" customHeight="1" thickBot="1" x14ac:dyDescent="0.25">
      <c r="A81" s="132" t="s">
        <v>137</v>
      </c>
      <c r="B81" s="133"/>
      <c r="C81" s="133"/>
      <c r="D81" s="134"/>
      <c r="E81" s="134"/>
      <c r="F81" s="135"/>
      <c r="G81" s="136"/>
      <c r="H81" s="117"/>
      <c r="I81" s="134"/>
      <c r="J81" s="134"/>
      <c r="K81" s="134"/>
      <c r="L81" s="136"/>
      <c r="N81" s="144"/>
      <c r="O81" s="116"/>
      <c r="P81" s="132" t="s">
        <v>137</v>
      </c>
      <c r="Q81" s="133"/>
      <c r="R81" s="133"/>
      <c r="S81" s="134"/>
      <c r="T81" s="134"/>
      <c r="U81" s="135"/>
      <c r="V81" s="136"/>
      <c r="W81" s="117"/>
      <c r="X81" s="134"/>
      <c r="Y81" s="134"/>
      <c r="Z81" s="134"/>
      <c r="AA81" s="136"/>
      <c r="AB81" s="156"/>
    </row>
    <row r="82" spans="1:28" ht="15" customHeight="1" x14ac:dyDescent="0.2">
      <c r="A82" s="138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58"/>
      <c r="N82" s="147"/>
      <c r="O82" s="140"/>
      <c r="P82" s="138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</row>
    <row r="83" spans="1:28" ht="15" customHeight="1" x14ac:dyDescent="0.2">
      <c r="A83" s="141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59"/>
      <c r="N83" s="142"/>
      <c r="O83" s="143"/>
      <c r="P83" s="141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</row>
    <row r="84" spans="1:28" ht="24" customHeight="1" thickBot="1" x14ac:dyDescent="0.25">
      <c r="A84" s="110"/>
      <c r="B84" s="287" t="str">
        <f>$B$1</f>
        <v xml:space="preserve">  2-Serien Liga</v>
      </c>
      <c r="C84" s="287"/>
      <c r="D84" s="287"/>
      <c r="E84" s="287"/>
      <c r="F84" s="287"/>
      <c r="G84" s="287"/>
      <c r="H84" s="287"/>
      <c r="I84" s="287"/>
      <c r="J84" s="288">
        <f>$J$1</f>
        <v>2023</v>
      </c>
      <c r="K84" s="288"/>
      <c r="L84" s="288"/>
      <c r="M84" s="160" t="str">
        <f>M67</f>
        <v>C</v>
      </c>
      <c r="N84" s="148"/>
      <c r="O84" s="111">
        <f>O67+2</f>
        <v>4</v>
      </c>
      <c r="P84" s="110"/>
      <c r="Q84" s="287" t="str">
        <f>$B$1</f>
        <v xml:space="preserve">  2-Serien Liga</v>
      </c>
      <c r="R84" s="287"/>
      <c r="S84" s="287"/>
      <c r="T84" s="287"/>
      <c r="U84" s="287"/>
      <c r="V84" s="287"/>
      <c r="W84" s="287"/>
      <c r="X84" s="287"/>
      <c r="Y84" s="288">
        <f>$J$1</f>
        <v>2023</v>
      </c>
      <c r="Z84" s="288"/>
      <c r="AA84" s="288"/>
    </row>
    <row r="85" spans="1:28" ht="18" customHeight="1" thickBot="1" x14ac:dyDescent="0.3">
      <c r="A85" s="113" t="s">
        <v>90</v>
      </c>
      <c r="B85" s="114"/>
      <c r="C85" s="114"/>
      <c r="D85" s="115" t="str">
        <f>M84&amp;O84-1</f>
        <v>C3</v>
      </c>
      <c r="E85" s="115" t="s">
        <v>91</v>
      </c>
      <c r="F85" s="114"/>
      <c r="G85" s="277"/>
      <c r="H85" s="279"/>
      <c r="I85" s="279"/>
      <c r="J85" s="279"/>
      <c r="K85" s="279"/>
      <c r="L85" s="280"/>
      <c r="N85" s="146"/>
      <c r="O85" s="116"/>
      <c r="P85" s="113" t="s">
        <v>90</v>
      </c>
      <c r="Q85" s="114"/>
      <c r="R85" s="114"/>
      <c r="S85" s="115" t="str">
        <f>M84&amp;O84</f>
        <v>C4</v>
      </c>
      <c r="T85" s="115" t="s">
        <v>91</v>
      </c>
      <c r="U85" s="114"/>
      <c r="V85" s="277"/>
      <c r="W85" s="277"/>
      <c r="X85" s="277"/>
      <c r="Y85" s="277"/>
      <c r="Z85" s="277"/>
      <c r="AA85" s="278"/>
      <c r="AB85" s="156"/>
    </row>
    <row r="86" spans="1:28" ht="18" customHeight="1" thickBot="1" x14ac:dyDescent="0.25">
      <c r="A86" s="117" t="s">
        <v>92</v>
      </c>
      <c r="B86" s="118" t="s">
        <v>93</v>
      </c>
      <c r="C86" s="118" t="s">
        <v>23</v>
      </c>
      <c r="D86" s="118" t="s">
        <v>94</v>
      </c>
      <c r="E86" s="118" t="s">
        <v>95</v>
      </c>
      <c r="F86" s="118" t="s">
        <v>96</v>
      </c>
      <c r="G86" s="119" t="s">
        <v>97</v>
      </c>
      <c r="H86" s="284" t="s">
        <v>98</v>
      </c>
      <c r="I86" s="285"/>
      <c r="J86" s="285"/>
      <c r="K86" s="285"/>
      <c r="L86" s="286"/>
      <c r="M86" s="156" t="s">
        <v>138</v>
      </c>
      <c r="N86" s="146"/>
      <c r="O86" s="116"/>
      <c r="P86" s="117" t="s">
        <v>92</v>
      </c>
      <c r="Q86" s="118" t="s">
        <v>93</v>
      </c>
      <c r="R86" s="118" t="s">
        <v>23</v>
      </c>
      <c r="S86" s="118" t="s">
        <v>94</v>
      </c>
      <c r="T86" s="118" t="s">
        <v>95</v>
      </c>
      <c r="U86" s="118" t="s">
        <v>96</v>
      </c>
      <c r="V86" s="119" t="s">
        <v>97</v>
      </c>
      <c r="W86" s="284" t="s">
        <v>98</v>
      </c>
      <c r="X86" s="285"/>
      <c r="Y86" s="285"/>
      <c r="Z86" s="285"/>
      <c r="AA86" s="286"/>
      <c r="AB86" s="156" t="s">
        <v>138</v>
      </c>
    </row>
    <row r="87" spans="1:28" ht="18" customHeight="1" x14ac:dyDescent="0.2">
      <c r="A87" s="120" t="s">
        <v>99</v>
      </c>
      <c r="B87" s="121">
        <f>VLOOKUP($D85,'Tischplan_16er_1.-5.'!$4:$100,2)</f>
        <v>11</v>
      </c>
      <c r="C87" s="121">
        <f>VLOOKUP($D85,'Tischplan_16er_1.-5.'!$4:$100,3)</f>
        <v>1</v>
      </c>
      <c r="D87" s="122" t="s">
        <v>100</v>
      </c>
      <c r="E87" s="122"/>
      <c r="F87" s="123"/>
      <c r="G87" s="124" t="s">
        <v>100</v>
      </c>
      <c r="H87" s="125"/>
      <c r="I87" s="122"/>
      <c r="J87" s="122"/>
      <c r="K87" s="122"/>
      <c r="L87" s="124"/>
      <c r="M87" s="157"/>
      <c r="N87" s="144"/>
      <c r="O87" s="116"/>
      <c r="P87" s="120" t="s">
        <v>99</v>
      </c>
      <c r="Q87" s="121">
        <f>VLOOKUP($S85,'Tischplan_16er_1.-5.'!$4:$100,2)</f>
        <v>12</v>
      </c>
      <c r="R87" s="121">
        <f>VLOOKUP($S85,'Tischplan_16er_1.-5.'!$4:$100,3)</f>
        <v>1</v>
      </c>
      <c r="S87" s="122"/>
      <c r="T87" s="122"/>
      <c r="U87" s="123"/>
      <c r="V87" s="124"/>
      <c r="W87" s="125"/>
      <c r="X87" s="122"/>
      <c r="Y87" s="122"/>
      <c r="Z87" s="122"/>
      <c r="AA87" s="124"/>
      <c r="AB87" s="157"/>
    </row>
    <row r="88" spans="1:28" ht="18" customHeight="1" thickBot="1" x14ac:dyDescent="0.25">
      <c r="A88" s="126" t="s">
        <v>101</v>
      </c>
      <c r="B88" s="127">
        <f>VLOOKUP($D85,'Tischplan_16er_1.-5.'!$4:$100,4)</f>
        <v>11</v>
      </c>
      <c r="C88" s="127">
        <f>VLOOKUP($D85,'Tischplan_16er_1.-5.'!$4:$100,5)</f>
        <v>2</v>
      </c>
      <c r="D88" s="128"/>
      <c r="E88" s="128"/>
      <c r="F88" s="129"/>
      <c r="G88" s="130"/>
      <c r="H88" s="131"/>
      <c r="I88" s="128"/>
      <c r="J88" s="128"/>
      <c r="K88" s="128"/>
      <c r="L88" s="130"/>
      <c r="M88" s="157"/>
      <c r="N88" s="144"/>
      <c r="O88" s="116" t="s">
        <v>100</v>
      </c>
      <c r="P88" s="126" t="s">
        <v>101</v>
      </c>
      <c r="Q88" s="127">
        <f>VLOOKUP($S85,'Tischplan_16er_1.-5.'!$4:$100,4)</f>
        <v>12</v>
      </c>
      <c r="R88" s="127">
        <f>VLOOKUP($S85,'Tischplan_16er_1.-5.'!$4:$100,5)</f>
        <v>2</v>
      </c>
      <c r="S88" s="128"/>
      <c r="T88" s="128"/>
      <c r="U88" s="129"/>
      <c r="V88" s="130"/>
      <c r="W88" s="131"/>
      <c r="X88" s="128"/>
      <c r="Y88" s="128"/>
      <c r="Z88" s="128"/>
      <c r="AA88" s="130"/>
      <c r="AB88" s="157"/>
    </row>
    <row r="89" spans="1:28" ht="18" customHeight="1" thickBot="1" x14ac:dyDescent="0.25">
      <c r="A89" s="132" t="s">
        <v>134</v>
      </c>
      <c r="B89" s="133"/>
      <c r="C89" s="133"/>
      <c r="D89" s="134"/>
      <c r="E89" s="134"/>
      <c r="F89" s="135"/>
      <c r="G89" s="136" t="s">
        <v>100</v>
      </c>
      <c r="H89" s="117"/>
      <c r="I89" s="134"/>
      <c r="J89" s="134"/>
      <c r="K89" s="134"/>
      <c r="L89" s="136"/>
      <c r="N89" s="144"/>
      <c r="O89" s="116"/>
      <c r="P89" s="132" t="s">
        <v>134</v>
      </c>
      <c r="Q89" s="133"/>
      <c r="R89" s="133"/>
      <c r="S89" s="134"/>
      <c r="T89" s="134"/>
      <c r="U89" s="135"/>
      <c r="V89" s="136"/>
      <c r="W89" s="117"/>
      <c r="X89" s="134"/>
      <c r="Y89" s="134"/>
      <c r="Z89" s="134"/>
      <c r="AA89" s="136"/>
      <c r="AB89" s="156"/>
    </row>
    <row r="90" spans="1:28" ht="18" customHeight="1" thickBot="1" x14ac:dyDescent="0.3">
      <c r="A90" s="113" t="s">
        <v>90</v>
      </c>
      <c r="B90" s="114"/>
      <c r="C90" s="114"/>
      <c r="D90" s="115" t="str">
        <f>D85</f>
        <v>C3</v>
      </c>
      <c r="E90" s="115" t="s">
        <v>91</v>
      </c>
      <c r="F90" s="114"/>
      <c r="G90" s="277"/>
      <c r="H90" s="279"/>
      <c r="I90" s="279"/>
      <c r="J90" s="279"/>
      <c r="K90" s="279"/>
      <c r="L90" s="280"/>
      <c r="M90" s="156" t="s">
        <v>138</v>
      </c>
      <c r="N90" s="144"/>
      <c r="O90" s="116"/>
      <c r="P90" s="113" t="s">
        <v>90</v>
      </c>
      <c r="Q90" s="114"/>
      <c r="R90" s="114"/>
      <c r="S90" s="115" t="str">
        <f>S85</f>
        <v>C4</v>
      </c>
      <c r="T90" s="115" t="s">
        <v>91</v>
      </c>
      <c r="U90" s="114"/>
      <c r="V90" s="277"/>
      <c r="W90" s="277"/>
      <c r="X90" s="277"/>
      <c r="Y90" s="277"/>
      <c r="Z90" s="277"/>
      <c r="AA90" s="278"/>
      <c r="AB90" s="156" t="s">
        <v>138</v>
      </c>
    </row>
    <row r="91" spans="1:28" ht="18" customHeight="1" x14ac:dyDescent="0.2">
      <c r="A91" s="120" t="s">
        <v>102</v>
      </c>
      <c r="B91" s="121">
        <f>VLOOKUP($D85,'Tischplan_16er_1.-5.'!$4:$100,10)</f>
        <v>14</v>
      </c>
      <c r="C91" s="121">
        <f>VLOOKUP($D85,'Tischplan_16er_1.-5.'!$4:$100,11)</f>
        <v>2</v>
      </c>
      <c r="D91" s="122"/>
      <c r="E91" s="122"/>
      <c r="F91" s="123"/>
      <c r="G91" s="124" t="s">
        <v>100</v>
      </c>
      <c r="H91" s="125"/>
      <c r="I91" s="122"/>
      <c r="J91" s="122"/>
      <c r="K91" s="122"/>
      <c r="L91" s="124"/>
      <c r="M91" s="157"/>
      <c r="N91" s="149"/>
      <c r="O91" s="137"/>
      <c r="P91" s="120" t="s">
        <v>102</v>
      </c>
      <c r="Q91" s="121">
        <f>VLOOKUP($S85,'Tischplan_16er_1.-5.'!$4:$100,10)</f>
        <v>13</v>
      </c>
      <c r="R91" s="121">
        <f>VLOOKUP($S85,'Tischplan_16er_1.-5.'!$4:$100,11)</f>
        <v>2</v>
      </c>
      <c r="S91" s="122"/>
      <c r="T91" s="122"/>
      <c r="U91" s="123"/>
      <c r="V91" s="124"/>
      <c r="W91" s="125"/>
      <c r="X91" s="122"/>
      <c r="Y91" s="122"/>
      <c r="Z91" s="122"/>
      <c r="AA91" s="124"/>
      <c r="AB91" s="157"/>
    </row>
    <row r="92" spans="1:28" ht="18" customHeight="1" thickBot="1" x14ac:dyDescent="0.25">
      <c r="A92" s="126" t="s">
        <v>103</v>
      </c>
      <c r="B92" s="127">
        <f>VLOOKUP($D85,'Tischplan_16er_1.-5.'!$4:$100,12)</f>
        <v>16</v>
      </c>
      <c r="C92" s="127">
        <f>VLOOKUP($D85,'Tischplan_16er_1.-5.'!$4:$100,13)</f>
        <v>1</v>
      </c>
      <c r="D92" s="128"/>
      <c r="E92" s="128"/>
      <c r="F92" s="129"/>
      <c r="G92" s="130"/>
      <c r="H92" s="131"/>
      <c r="I92" s="128"/>
      <c r="J92" s="128"/>
      <c r="K92" s="128"/>
      <c r="L92" s="130"/>
      <c r="M92" s="157"/>
      <c r="N92" s="149"/>
      <c r="O92" s="137"/>
      <c r="P92" s="126" t="s">
        <v>103</v>
      </c>
      <c r="Q92" s="127">
        <f>VLOOKUP($S85,'Tischplan_16er_1.-5.'!$4:$100,12)</f>
        <v>15</v>
      </c>
      <c r="R92" s="127">
        <f>VLOOKUP($S85,'Tischplan_16er_1.-5.'!$4:$100,13)</f>
        <v>1</v>
      </c>
      <c r="S92" s="128"/>
      <c r="T92" s="128"/>
      <c r="U92" s="129"/>
      <c r="V92" s="130"/>
      <c r="W92" s="131"/>
      <c r="X92" s="128"/>
      <c r="Y92" s="128"/>
      <c r="Z92" s="128"/>
      <c r="AA92" s="130"/>
      <c r="AB92" s="157"/>
    </row>
    <row r="93" spans="1:28" ht="18" customHeight="1" thickBot="1" x14ac:dyDescent="0.25">
      <c r="A93" s="132" t="s">
        <v>135</v>
      </c>
      <c r="B93" s="133"/>
      <c r="C93" s="133"/>
      <c r="D93" s="134"/>
      <c r="E93" s="134"/>
      <c r="F93" s="135"/>
      <c r="G93" s="136"/>
      <c r="H93" s="117"/>
      <c r="I93" s="134"/>
      <c r="J93" s="134"/>
      <c r="K93" s="134"/>
      <c r="L93" s="136"/>
      <c r="N93" s="144"/>
      <c r="O93" s="116"/>
      <c r="P93" s="132" t="s">
        <v>135</v>
      </c>
      <c r="Q93" s="133"/>
      <c r="R93" s="133"/>
      <c r="S93" s="134"/>
      <c r="T93" s="134"/>
      <c r="U93" s="135"/>
      <c r="V93" s="136"/>
      <c r="W93" s="117"/>
      <c r="X93" s="134"/>
      <c r="Y93" s="134"/>
      <c r="Z93" s="134"/>
      <c r="AA93" s="136"/>
      <c r="AB93" s="156"/>
    </row>
    <row r="94" spans="1:28" ht="18" customHeight="1" thickBot="1" x14ac:dyDescent="0.25">
      <c r="A94" s="281" t="s">
        <v>136</v>
      </c>
      <c r="B94" s="282"/>
      <c r="C94" s="283"/>
      <c r="D94" s="134" t="s">
        <v>100</v>
      </c>
      <c r="E94" s="134"/>
      <c r="F94" s="135"/>
      <c r="G94" s="136" t="s">
        <v>100</v>
      </c>
      <c r="H94" s="117"/>
      <c r="I94" s="134"/>
      <c r="J94" s="134"/>
      <c r="K94" s="134"/>
      <c r="L94" s="136"/>
      <c r="N94" s="144"/>
      <c r="O94" s="116"/>
      <c r="P94" s="281" t="s">
        <v>136</v>
      </c>
      <c r="Q94" s="282"/>
      <c r="R94" s="283"/>
      <c r="S94" s="134" t="s">
        <v>100</v>
      </c>
      <c r="T94" s="134"/>
      <c r="U94" s="135"/>
      <c r="V94" s="136" t="s">
        <v>100</v>
      </c>
      <c r="W94" s="117"/>
      <c r="X94" s="134"/>
      <c r="Y94" s="134"/>
      <c r="Z94" s="134"/>
      <c r="AA94" s="136"/>
      <c r="AB94" s="156"/>
    </row>
    <row r="95" spans="1:28" ht="18" customHeight="1" thickBot="1" x14ac:dyDescent="0.3">
      <c r="A95" s="113" t="s">
        <v>90</v>
      </c>
      <c r="B95" s="114"/>
      <c r="C95" s="114"/>
      <c r="D95" s="115" t="str">
        <f>D85</f>
        <v>C3</v>
      </c>
      <c r="E95" s="115" t="s">
        <v>91</v>
      </c>
      <c r="F95" s="114"/>
      <c r="G95" s="277"/>
      <c r="H95" s="277"/>
      <c r="I95" s="277"/>
      <c r="J95" s="277"/>
      <c r="K95" s="277"/>
      <c r="L95" s="278"/>
      <c r="M95" s="156" t="s">
        <v>138</v>
      </c>
      <c r="N95" s="144"/>
      <c r="O95" s="116"/>
      <c r="P95" s="113" t="s">
        <v>90</v>
      </c>
      <c r="Q95" s="114"/>
      <c r="R95" s="114"/>
      <c r="S95" s="115" t="str">
        <f>S85</f>
        <v>C4</v>
      </c>
      <c r="T95" s="115" t="s">
        <v>91</v>
      </c>
      <c r="U95" s="114"/>
      <c r="V95" s="277"/>
      <c r="W95" s="277"/>
      <c r="X95" s="277"/>
      <c r="Y95" s="277"/>
      <c r="Z95" s="277"/>
      <c r="AA95" s="278"/>
      <c r="AB95" s="156" t="s">
        <v>138</v>
      </c>
    </row>
    <row r="96" spans="1:28" ht="18" customHeight="1" x14ac:dyDescent="0.2">
      <c r="A96" s="120" t="s">
        <v>104</v>
      </c>
      <c r="B96" s="121">
        <f>VLOOKUP($D85,'Tischplan_16er_1.-5.'!$4:$100,18)</f>
        <v>5</v>
      </c>
      <c r="C96" s="121">
        <f>VLOOKUP($D85,'Tischplan_16er_1.-5.'!$4:$100,19)</f>
        <v>4</v>
      </c>
      <c r="D96" s="122"/>
      <c r="E96" s="122"/>
      <c r="F96" s="123"/>
      <c r="G96" s="124"/>
      <c r="H96" s="125"/>
      <c r="I96" s="122"/>
      <c r="J96" s="122"/>
      <c r="K96" s="122"/>
      <c r="L96" s="124"/>
      <c r="M96" s="157"/>
      <c r="N96" s="144"/>
      <c r="O96" s="116"/>
      <c r="P96" s="120" t="s">
        <v>104</v>
      </c>
      <c r="Q96" s="121">
        <f>VLOOKUP($S85,'Tischplan_16er_1.-5.'!$4:$100,18)</f>
        <v>6</v>
      </c>
      <c r="R96" s="121">
        <f>VLOOKUP($S85,'Tischplan_16er_1.-5.'!$4:$100,19)</f>
        <v>4</v>
      </c>
      <c r="S96" s="122"/>
      <c r="T96" s="122"/>
      <c r="U96" s="123"/>
      <c r="V96" s="124"/>
      <c r="W96" s="125"/>
      <c r="X96" s="122"/>
      <c r="Y96" s="122"/>
      <c r="Z96" s="122"/>
      <c r="AA96" s="124"/>
      <c r="AB96" s="157"/>
    </row>
    <row r="97" spans="1:28" ht="18" customHeight="1" thickBot="1" x14ac:dyDescent="0.25">
      <c r="A97" s="126" t="s">
        <v>105</v>
      </c>
      <c r="B97" s="127">
        <f>VLOOKUP($D85,'Tischplan_16er_1.-5.'!$4:$100,20)</f>
        <v>6</v>
      </c>
      <c r="C97" s="127">
        <f>VLOOKUP($D85,'Tischplan_16er_1.-5.'!$4:$100,21)</f>
        <v>3</v>
      </c>
      <c r="D97" s="128"/>
      <c r="E97" s="128"/>
      <c r="F97" s="129"/>
      <c r="G97" s="130"/>
      <c r="H97" s="131"/>
      <c r="I97" s="128"/>
      <c r="J97" s="128"/>
      <c r="K97" s="128"/>
      <c r="L97" s="130"/>
      <c r="M97" s="157"/>
      <c r="N97" s="144"/>
      <c r="O97" s="116"/>
      <c r="P97" s="126" t="s">
        <v>105</v>
      </c>
      <c r="Q97" s="127">
        <f>VLOOKUP($S85,'Tischplan_16er_1.-5.'!$4:$100,20)</f>
        <v>5</v>
      </c>
      <c r="R97" s="127">
        <f>VLOOKUP($S85,'Tischplan_16er_1.-5.'!$4:$100,21)</f>
        <v>3</v>
      </c>
      <c r="S97" s="128"/>
      <c r="T97" s="128"/>
      <c r="U97" s="129"/>
      <c r="V97" s="130"/>
      <c r="W97" s="131"/>
      <c r="X97" s="128"/>
      <c r="Y97" s="128"/>
      <c r="Z97" s="128"/>
      <c r="AA97" s="130"/>
      <c r="AB97" s="157"/>
    </row>
    <row r="98" spans="1:28" ht="18" customHeight="1" thickBot="1" x14ac:dyDescent="0.25">
      <c r="A98" s="132" t="s">
        <v>137</v>
      </c>
      <c r="B98" s="133"/>
      <c r="C98" s="133"/>
      <c r="D98" s="134"/>
      <c r="E98" s="134"/>
      <c r="F98" s="135"/>
      <c r="G98" s="136"/>
      <c r="H98" s="117"/>
      <c r="I98" s="134"/>
      <c r="J98" s="134"/>
      <c r="K98" s="134"/>
      <c r="L98" s="136"/>
      <c r="N98" s="144"/>
      <c r="O98" s="116"/>
      <c r="P98" s="132" t="s">
        <v>137</v>
      </c>
      <c r="Q98" s="133"/>
      <c r="R98" s="133"/>
      <c r="S98" s="134"/>
      <c r="T98" s="134"/>
      <c r="U98" s="135"/>
      <c r="V98" s="136"/>
      <c r="W98" s="117"/>
      <c r="X98" s="134"/>
      <c r="Y98" s="134"/>
      <c r="Z98" s="134"/>
      <c r="AA98" s="136"/>
      <c r="AB98" s="156"/>
    </row>
    <row r="99" spans="1:28" ht="3" customHeight="1" x14ac:dyDescent="0.2"/>
    <row r="100" spans="1:28" ht="24" customHeight="1" thickBot="1" x14ac:dyDescent="0.25">
      <c r="A100" s="110"/>
      <c r="B100" s="287" t="str">
        <f>$B$1</f>
        <v xml:space="preserve">  2-Serien Liga</v>
      </c>
      <c r="C100" s="287"/>
      <c r="D100" s="287"/>
      <c r="E100" s="287"/>
      <c r="F100" s="287"/>
      <c r="G100" s="287"/>
      <c r="H100" s="287"/>
      <c r="I100" s="287"/>
      <c r="J100" s="288">
        <f>$J$1</f>
        <v>2023</v>
      </c>
      <c r="K100" s="288"/>
      <c r="L100" s="288"/>
      <c r="M100" s="160" t="s">
        <v>122</v>
      </c>
      <c r="N100" s="148"/>
      <c r="O100" s="111">
        <v>2</v>
      </c>
      <c r="P100" s="110"/>
      <c r="Q100" s="287" t="str">
        <f>$B$1</f>
        <v xml:space="preserve">  2-Serien Liga</v>
      </c>
      <c r="R100" s="287"/>
      <c r="S100" s="287"/>
      <c r="T100" s="287"/>
      <c r="U100" s="287"/>
      <c r="V100" s="287"/>
      <c r="W100" s="287"/>
      <c r="X100" s="287"/>
      <c r="Y100" s="288">
        <f>$J$1</f>
        <v>2023</v>
      </c>
      <c r="Z100" s="288"/>
      <c r="AA100" s="288"/>
    </row>
    <row r="101" spans="1:28" ht="18" customHeight="1" thickBot="1" x14ac:dyDescent="0.3">
      <c r="A101" s="113" t="s">
        <v>90</v>
      </c>
      <c r="B101" s="114"/>
      <c r="C101" s="114"/>
      <c r="D101" s="115" t="str">
        <f>M100&amp;O100-1</f>
        <v>D1</v>
      </c>
      <c r="E101" s="115" t="s">
        <v>91</v>
      </c>
      <c r="F101" s="114"/>
      <c r="G101" s="277"/>
      <c r="H101" s="279"/>
      <c r="I101" s="279"/>
      <c r="J101" s="279"/>
      <c r="K101" s="279"/>
      <c r="L101" s="280"/>
      <c r="N101" s="146"/>
      <c r="O101" s="116"/>
      <c r="P101" s="113" t="s">
        <v>90</v>
      </c>
      <c r="Q101" s="114"/>
      <c r="R101" s="114"/>
      <c r="S101" s="115" t="str">
        <f>M100&amp;O100</f>
        <v>D2</v>
      </c>
      <c r="T101" s="115" t="s">
        <v>91</v>
      </c>
      <c r="U101" s="114"/>
      <c r="V101" s="277"/>
      <c r="W101" s="277"/>
      <c r="X101" s="277"/>
      <c r="Y101" s="277"/>
      <c r="Z101" s="277"/>
      <c r="AA101" s="278"/>
      <c r="AB101" s="156"/>
    </row>
    <row r="102" spans="1:28" ht="18" customHeight="1" thickBot="1" x14ac:dyDescent="0.25">
      <c r="A102" s="117" t="s">
        <v>92</v>
      </c>
      <c r="B102" s="118" t="s">
        <v>93</v>
      </c>
      <c r="C102" s="118" t="s">
        <v>23</v>
      </c>
      <c r="D102" s="118" t="s">
        <v>94</v>
      </c>
      <c r="E102" s="118" t="s">
        <v>95</v>
      </c>
      <c r="F102" s="118" t="s">
        <v>96</v>
      </c>
      <c r="G102" s="119" t="s">
        <v>97</v>
      </c>
      <c r="H102" s="284" t="s">
        <v>98</v>
      </c>
      <c r="I102" s="285"/>
      <c r="J102" s="285"/>
      <c r="K102" s="285"/>
      <c r="L102" s="286"/>
      <c r="M102" s="156" t="s">
        <v>138</v>
      </c>
      <c r="N102" s="146"/>
      <c r="O102" s="116"/>
      <c r="P102" s="117" t="s">
        <v>92</v>
      </c>
      <c r="Q102" s="118" t="s">
        <v>93</v>
      </c>
      <c r="R102" s="118" t="s">
        <v>23</v>
      </c>
      <c r="S102" s="118" t="s">
        <v>94</v>
      </c>
      <c r="T102" s="118" t="s">
        <v>95</v>
      </c>
      <c r="U102" s="118" t="s">
        <v>96</v>
      </c>
      <c r="V102" s="119" t="s">
        <v>97</v>
      </c>
      <c r="W102" s="284" t="s">
        <v>98</v>
      </c>
      <c r="X102" s="285"/>
      <c r="Y102" s="285"/>
      <c r="Z102" s="285"/>
      <c r="AA102" s="286"/>
      <c r="AB102" s="156" t="s">
        <v>138</v>
      </c>
    </row>
    <row r="103" spans="1:28" ht="18" customHeight="1" x14ac:dyDescent="0.2">
      <c r="A103" s="120" t="s">
        <v>99</v>
      </c>
      <c r="B103" s="121">
        <f>VLOOKUP($D101,'Tischplan_16er_1.-5.'!$4:$100,2)</f>
        <v>13</v>
      </c>
      <c r="C103" s="121">
        <f>VLOOKUP($D101,'Tischplan_16er_1.-5.'!$4:$100,3)</f>
        <v>1</v>
      </c>
      <c r="D103" s="122" t="s">
        <v>100</v>
      </c>
      <c r="E103" s="122"/>
      <c r="F103" s="123"/>
      <c r="G103" s="124" t="s">
        <v>100</v>
      </c>
      <c r="H103" s="125"/>
      <c r="I103" s="122"/>
      <c r="J103" s="122"/>
      <c r="K103" s="122"/>
      <c r="L103" s="124"/>
      <c r="M103" s="157"/>
      <c r="N103" s="144"/>
      <c r="O103" s="116"/>
      <c r="P103" s="120" t="s">
        <v>99</v>
      </c>
      <c r="Q103" s="121">
        <f>VLOOKUP($S101,'Tischplan_16er_1.-5.'!$4:$100,2)</f>
        <v>14</v>
      </c>
      <c r="R103" s="121">
        <f>VLOOKUP($S101,'Tischplan_16er_1.-5.'!$4:$100,3)</f>
        <v>1</v>
      </c>
      <c r="S103" s="122"/>
      <c r="T103" s="122"/>
      <c r="U103" s="123"/>
      <c r="V103" s="124"/>
      <c r="W103" s="125"/>
      <c r="X103" s="122"/>
      <c r="Y103" s="122"/>
      <c r="Z103" s="122"/>
      <c r="AA103" s="124"/>
      <c r="AB103" s="157"/>
    </row>
    <row r="104" spans="1:28" ht="18" customHeight="1" thickBot="1" x14ac:dyDescent="0.25">
      <c r="A104" s="126" t="s">
        <v>101</v>
      </c>
      <c r="B104" s="127">
        <f>VLOOKUP($D101,'Tischplan_16er_1.-5.'!$4:$100,4)</f>
        <v>13</v>
      </c>
      <c r="C104" s="127">
        <f>VLOOKUP($D101,'Tischplan_16er_1.-5.'!$4:$100,5)</f>
        <v>2</v>
      </c>
      <c r="D104" s="128"/>
      <c r="E104" s="128"/>
      <c r="F104" s="129"/>
      <c r="G104" s="130"/>
      <c r="H104" s="131"/>
      <c r="I104" s="128"/>
      <c r="J104" s="128"/>
      <c r="K104" s="128"/>
      <c r="L104" s="130"/>
      <c r="M104" s="157"/>
      <c r="N104" s="144"/>
      <c r="O104" s="116" t="s">
        <v>100</v>
      </c>
      <c r="P104" s="126" t="s">
        <v>101</v>
      </c>
      <c r="Q104" s="127">
        <f>VLOOKUP($S101,'Tischplan_16er_1.-5.'!$4:$100,4)</f>
        <v>14</v>
      </c>
      <c r="R104" s="127">
        <f>VLOOKUP($S101,'Tischplan_16er_1.-5.'!$4:$100,5)</f>
        <v>2</v>
      </c>
      <c r="S104" s="128"/>
      <c r="T104" s="128"/>
      <c r="U104" s="129"/>
      <c r="V104" s="130"/>
      <c r="W104" s="131"/>
      <c r="X104" s="128"/>
      <c r="Y104" s="128"/>
      <c r="Z104" s="128"/>
      <c r="AA104" s="130"/>
      <c r="AB104" s="157"/>
    </row>
    <row r="105" spans="1:28" ht="18" customHeight="1" thickBot="1" x14ac:dyDescent="0.25">
      <c r="A105" s="132" t="s">
        <v>134</v>
      </c>
      <c r="B105" s="133"/>
      <c r="C105" s="133"/>
      <c r="D105" s="134"/>
      <c r="E105" s="134"/>
      <c r="F105" s="135"/>
      <c r="G105" s="136" t="s">
        <v>100</v>
      </c>
      <c r="H105" s="117"/>
      <c r="I105" s="134"/>
      <c r="J105" s="134"/>
      <c r="K105" s="134"/>
      <c r="L105" s="136"/>
      <c r="N105" s="144"/>
      <c r="O105" s="116"/>
      <c r="P105" s="132" t="s">
        <v>134</v>
      </c>
      <c r="Q105" s="133"/>
      <c r="R105" s="133"/>
      <c r="S105" s="134"/>
      <c r="T105" s="134"/>
      <c r="U105" s="135"/>
      <c r="V105" s="136"/>
      <c r="W105" s="117"/>
      <c r="X105" s="134"/>
      <c r="Y105" s="134"/>
      <c r="Z105" s="134"/>
      <c r="AA105" s="136"/>
      <c r="AB105" s="156"/>
    </row>
    <row r="106" spans="1:28" ht="18" customHeight="1" thickBot="1" x14ac:dyDescent="0.3">
      <c r="A106" s="113" t="s">
        <v>90</v>
      </c>
      <c r="B106" s="114"/>
      <c r="C106" s="114"/>
      <c r="D106" s="115" t="str">
        <f>D101</f>
        <v>D1</v>
      </c>
      <c r="E106" s="115" t="s">
        <v>91</v>
      </c>
      <c r="F106" s="114"/>
      <c r="G106" s="277"/>
      <c r="H106" s="279"/>
      <c r="I106" s="279"/>
      <c r="J106" s="279"/>
      <c r="K106" s="279"/>
      <c r="L106" s="280"/>
      <c r="M106" s="156" t="s">
        <v>138</v>
      </c>
      <c r="N106" s="144"/>
      <c r="O106" s="116"/>
      <c r="P106" s="113" t="s">
        <v>90</v>
      </c>
      <c r="Q106" s="114"/>
      <c r="R106" s="114"/>
      <c r="S106" s="115" t="str">
        <f>S101</f>
        <v>D2</v>
      </c>
      <c r="T106" s="115" t="s">
        <v>91</v>
      </c>
      <c r="U106" s="114"/>
      <c r="V106" s="277"/>
      <c r="W106" s="277"/>
      <c r="X106" s="277"/>
      <c r="Y106" s="277"/>
      <c r="Z106" s="277"/>
      <c r="AA106" s="278"/>
      <c r="AB106" s="156" t="s">
        <v>138</v>
      </c>
    </row>
    <row r="107" spans="1:28" ht="18" customHeight="1" x14ac:dyDescent="0.2">
      <c r="A107" s="120" t="s">
        <v>102</v>
      </c>
      <c r="B107" s="121">
        <f>VLOOKUP($D101,'Tischplan_16er_1.-5.'!$4:$100,10)</f>
        <v>12</v>
      </c>
      <c r="C107" s="121">
        <f>VLOOKUP($D101,'Tischplan_16er_1.-5.'!$4:$100,11)</f>
        <v>2</v>
      </c>
      <c r="D107" s="122"/>
      <c r="E107" s="122"/>
      <c r="F107" s="123"/>
      <c r="G107" s="124" t="s">
        <v>100</v>
      </c>
      <c r="H107" s="125"/>
      <c r="I107" s="122"/>
      <c r="J107" s="122"/>
      <c r="K107" s="122"/>
      <c r="L107" s="124"/>
      <c r="M107" s="157"/>
      <c r="N107" s="149"/>
      <c r="O107" s="137"/>
      <c r="P107" s="120" t="s">
        <v>102</v>
      </c>
      <c r="Q107" s="121">
        <f>VLOOKUP($S101,'Tischplan_16er_1.-5.'!$4:$100,10)</f>
        <v>11</v>
      </c>
      <c r="R107" s="121">
        <f>VLOOKUP($S101,'Tischplan_16er_1.-5.'!$4:$100,11)</f>
        <v>2</v>
      </c>
      <c r="S107" s="122"/>
      <c r="T107" s="122"/>
      <c r="U107" s="123"/>
      <c r="V107" s="124"/>
      <c r="W107" s="125"/>
      <c r="X107" s="122"/>
      <c r="Y107" s="122"/>
      <c r="Z107" s="122"/>
      <c r="AA107" s="124"/>
      <c r="AB107" s="157"/>
    </row>
    <row r="108" spans="1:28" ht="18" customHeight="1" thickBot="1" x14ac:dyDescent="0.25">
      <c r="A108" s="126" t="s">
        <v>103</v>
      </c>
      <c r="B108" s="127">
        <f>VLOOKUP($D101,'Tischplan_16er_1.-5.'!$4:$100,12)</f>
        <v>10</v>
      </c>
      <c r="C108" s="127">
        <f>VLOOKUP($D101,'Tischplan_16er_1.-5.'!$4:$100,13)</f>
        <v>1</v>
      </c>
      <c r="D108" s="128"/>
      <c r="E108" s="128"/>
      <c r="F108" s="129"/>
      <c r="G108" s="130"/>
      <c r="H108" s="131"/>
      <c r="I108" s="128"/>
      <c r="J108" s="128"/>
      <c r="K108" s="128"/>
      <c r="L108" s="130"/>
      <c r="M108" s="157"/>
      <c r="N108" s="149"/>
      <c r="O108" s="137"/>
      <c r="P108" s="126" t="s">
        <v>103</v>
      </c>
      <c r="Q108" s="127">
        <f>VLOOKUP($S101,'Tischplan_16er_1.-5.'!$4:$100,12)</f>
        <v>9</v>
      </c>
      <c r="R108" s="127">
        <f>VLOOKUP($S101,'Tischplan_16er_1.-5.'!$4:$100,13)</f>
        <v>1</v>
      </c>
      <c r="S108" s="128"/>
      <c r="T108" s="128"/>
      <c r="U108" s="129"/>
      <c r="V108" s="130"/>
      <c r="W108" s="131"/>
      <c r="X108" s="128"/>
      <c r="Y108" s="128"/>
      <c r="Z108" s="128"/>
      <c r="AA108" s="130"/>
      <c r="AB108" s="157"/>
    </row>
    <row r="109" spans="1:28" ht="18" customHeight="1" thickBot="1" x14ac:dyDescent="0.25">
      <c r="A109" s="132" t="s">
        <v>135</v>
      </c>
      <c r="B109" s="133"/>
      <c r="C109" s="133"/>
      <c r="D109" s="134"/>
      <c r="E109" s="134"/>
      <c r="F109" s="135"/>
      <c r="G109" s="136"/>
      <c r="H109" s="117"/>
      <c r="I109" s="134"/>
      <c r="J109" s="134"/>
      <c r="K109" s="134"/>
      <c r="L109" s="136"/>
      <c r="N109" s="144"/>
      <c r="O109" s="116"/>
      <c r="P109" s="132" t="s">
        <v>135</v>
      </c>
      <c r="Q109" s="133"/>
      <c r="R109" s="133"/>
      <c r="S109" s="134"/>
      <c r="T109" s="134"/>
      <c r="U109" s="135"/>
      <c r="V109" s="136"/>
      <c r="W109" s="117"/>
      <c r="X109" s="134"/>
      <c r="Y109" s="134"/>
      <c r="Z109" s="134"/>
      <c r="AA109" s="136"/>
      <c r="AB109" s="156"/>
    </row>
    <row r="110" spans="1:28" ht="18" customHeight="1" thickBot="1" x14ac:dyDescent="0.25">
      <c r="A110" s="281" t="s">
        <v>136</v>
      </c>
      <c r="B110" s="282"/>
      <c r="C110" s="283"/>
      <c r="D110" s="134" t="s">
        <v>100</v>
      </c>
      <c r="E110" s="134"/>
      <c r="F110" s="135"/>
      <c r="G110" s="136" t="s">
        <v>100</v>
      </c>
      <c r="H110" s="117"/>
      <c r="I110" s="134"/>
      <c r="J110" s="134"/>
      <c r="K110" s="134"/>
      <c r="L110" s="136"/>
      <c r="N110" s="144"/>
      <c r="O110" s="116"/>
      <c r="P110" s="281" t="s">
        <v>136</v>
      </c>
      <c r="Q110" s="282"/>
      <c r="R110" s="283"/>
      <c r="S110" s="134" t="s">
        <v>100</v>
      </c>
      <c r="T110" s="134"/>
      <c r="U110" s="135"/>
      <c r="V110" s="136" t="s">
        <v>100</v>
      </c>
      <c r="W110" s="117"/>
      <c r="X110" s="134"/>
      <c r="Y110" s="134"/>
      <c r="Z110" s="134"/>
      <c r="AA110" s="136"/>
      <c r="AB110" s="156"/>
    </row>
    <row r="111" spans="1:28" ht="18" customHeight="1" thickBot="1" x14ac:dyDescent="0.3">
      <c r="A111" s="113" t="s">
        <v>90</v>
      </c>
      <c r="B111" s="114"/>
      <c r="C111" s="114"/>
      <c r="D111" s="115" t="str">
        <f>D101</f>
        <v>D1</v>
      </c>
      <c r="E111" s="115" t="s">
        <v>91</v>
      </c>
      <c r="F111" s="114"/>
      <c r="G111" s="277"/>
      <c r="H111" s="277"/>
      <c r="I111" s="277"/>
      <c r="J111" s="277"/>
      <c r="K111" s="277"/>
      <c r="L111" s="278"/>
      <c r="M111" s="156" t="s">
        <v>138</v>
      </c>
      <c r="N111" s="144"/>
      <c r="O111" s="116"/>
      <c r="P111" s="113" t="s">
        <v>90</v>
      </c>
      <c r="Q111" s="114"/>
      <c r="R111" s="114"/>
      <c r="S111" s="115" t="str">
        <f>S101</f>
        <v>D2</v>
      </c>
      <c r="T111" s="115" t="s">
        <v>91</v>
      </c>
      <c r="U111" s="114"/>
      <c r="V111" s="277"/>
      <c r="W111" s="277"/>
      <c r="X111" s="277"/>
      <c r="Y111" s="277"/>
      <c r="Z111" s="277"/>
      <c r="AA111" s="278"/>
      <c r="AB111" s="156" t="s">
        <v>138</v>
      </c>
    </row>
    <row r="112" spans="1:28" ht="18" customHeight="1" x14ac:dyDescent="0.2">
      <c r="A112" s="120" t="s">
        <v>104</v>
      </c>
      <c r="B112" s="121">
        <f>VLOOKUP($D101,'Tischplan_16er_1.-5.'!$4:$100,18)</f>
        <v>3</v>
      </c>
      <c r="C112" s="121">
        <f>VLOOKUP($D101,'Tischplan_16er_1.-5.'!$4:$100,19)</f>
        <v>4</v>
      </c>
      <c r="D112" s="122"/>
      <c r="E112" s="122"/>
      <c r="F112" s="123"/>
      <c r="G112" s="124"/>
      <c r="H112" s="125"/>
      <c r="I112" s="122"/>
      <c r="J112" s="122"/>
      <c r="K112" s="122"/>
      <c r="L112" s="124"/>
      <c r="M112" s="157"/>
      <c r="N112" s="144"/>
      <c r="O112" s="116"/>
      <c r="P112" s="120" t="s">
        <v>104</v>
      </c>
      <c r="Q112" s="121">
        <f>VLOOKUP($S101,'Tischplan_16er_1.-5.'!$4:$100,18)</f>
        <v>4</v>
      </c>
      <c r="R112" s="121">
        <f>VLOOKUP($S101,'Tischplan_16er_1.-5.'!$4:$100,19)</f>
        <v>4</v>
      </c>
      <c r="S112" s="122"/>
      <c r="T112" s="122"/>
      <c r="U112" s="123"/>
      <c r="V112" s="124"/>
      <c r="W112" s="125"/>
      <c r="X112" s="122"/>
      <c r="Y112" s="122"/>
      <c r="Z112" s="122"/>
      <c r="AA112" s="124"/>
      <c r="AB112" s="157"/>
    </row>
    <row r="113" spans="1:28" ht="18" customHeight="1" thickBot="1" x14ac:dyDescent="0.25">
      <c r="A113" s="126" t="s">
        <v>105</v>
      </c>
      <c r="B113" s="127">
        <f>VLOOKUP($D101,'Tischplan_16er_1.-5.'!$4:$100,20)</f>
        <v>4</v>
      </c>
      <c r="C113" s="127">
        <f>VLOOKUP($D101,'Tischplan_16er_1.-5.'!$4:$100,21)</f>
        <v>3</v>
      </c>
      <c r="D113" s="128"/>
      <c r="E113" s="128"/>
      <c r="F113" s="129"/>
      <c r="G113" s="130"/>
      <c r="H113" s="131"/>
      <c r="I113" s="128"/>
      <c r="J113" s="128"/>
      <c r="K113" s="128"/>
      <c r="L113" s="130"/>
      <c r="M113" s="157"/>
      <c r="N113" s="144"/>
      <c r="O113" s="116"/>
      <c r="P113" s="126" t="s">
        <v>105</v>
      </c>
      <c r="Q113" s="127">
        <f>VLOOKUP($S101,'Tischplan_16er_1.-5.'!$4:$100,20)</f>
        <v>3</v>
      </c>
      <c r="R113" s="127">
        <f>VLOOKUP($S101,'Tischplan_16er_1.-5.'!$4:$100,21)</f>
        <v>3</v>
      </c>
      <c r="S113" s="128"/>
      <c r="T113" s="128"/>
      <c r="U113" s="129"/>
      <c r="V113" s="130"/>
      <c r="W113" s="131"/>
      <c r="X113" s="128"/>
      <c r="Y113" s="128"/>
      <c r="Z113" s="128"/>
      <c r="AA113" s="130"/>
      <c r="AB113" s="157"/>
    </row>
    <row r="114" spans="1:28" ht="18" customHeight="1" thickBot="1" x14ac:dyDescent="0.25">
      <c r="A114" s="132" t="s">
        <v>137</v>
      </c>
      <c r="B114" s="133"/>
      <c r="C114" s="133"/>
      <c r="D114" s="134"/>
      <c r="E114" s="134"/>
      <c r="F114" s="135"/>
      <c r="G114" s="136"/>
      <c r="H114" s="117"/>
      <c r="I114" s="134"/>
      <c r="J114" s="134"/>
      <c r="K114" s="134"/>
      <c r="L114" s="136"/>
      <c r="N114" s="144"/>
      <c r="O114" s="116"/>
      <c r="P114" s="132" t="s">
        <v>137</v>
      </c>
      <c r="Q114" s="133"/>
      <c r="R114" s="133"/>
      <c r="S114" s="134"/>
      <c r="T114" s="134"/>
      <c r="U114" s="135"/>
      <c r="V114" s="136"/>
      <c r="W114" s="117"/>
      <c r="X114" s="134"/>
      <c r="Y114" s="134"/>
      <c r="Z114" s="134"/>
      <c r="AA114" s="136"/>
      <c r="AB114" s="156"/>
    </row>
    <row r="115" spans="1:28" ht="15" customHeight="1" x14ac:dyDescent="0.2">
      <c r="A115" s="138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58"/>
      <c r="N115" s="147"/>
      <c r="O115" s="140"/>
      <c r="P115" s="138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</row>
    <row r="116" spans="1:28" ht="15" customHeight="1" x14ac:dyDescent="0.2">
      <c r="A116" s="141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59"/>
      <c r="N116" s="142"/>
      <c r="O116" s="143"/>
      <c r="P116" s="141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</row>
    <row r="117" spans="1:28" ht="24" customHeight="1" thickBot="1" x14ac:dyDescent="0.25">
      <c r="A117" s="110"/>
      <c r="B117" s="287" t="str">
        <f>$B$1</f>
        <v xml:space="preserve">  2-Serien Liga</v>
      </c>
      <c r="C117" s="287"/>
      <c r="D117" s="287"/>
      <c r="E117" s="287"/>
      <c r="F117" s="287"/>
      <c r="G117" s="287"/>
      <c r="H117" s="287"/>
      <c r="I117" s="287"/>
      <c r="J117" s="288">
        <f>$J$1</f>
        <v>2023</v>
      </c>
      <c r="K117" s="288"/>
      <c r="L117" s="288"/>
      <c r="M117" s="160" t="str">
        <f>M100</f>
        <v>D</v>
      </c>
      <c r="N117" s="148"/>
      <c r="O117" s="111">
        <f>O100+2</f>
        <v>4</v>
      </c>
      <c r="P117" s="110"/>
      <c r="Q117" s="287" t="str">
        <f>$B$1</f>
        <v xml:space="preserve">  2-Serien Liga</v>
      </c>
      <c r="R117" s="287"/>
      <c r="S117" s="287"/>
      <c r="T117" s="287"/>
      <c r="U117" s="287"/>
      <c r="V117" s="287"/>
      <c r="W117" s="287"/>
      <c r="X117" s="287"/>
      <c r="Y117" s="288">
        <f>$J$1</f>
        <v>2023</v>
      </c>
      <c r="Z117" s="288"/>
      <c r="AA117" s="288"/>
    </row>
    <row r="118" spans="1:28" ht="18" customHeight="1" thickBot="1" x14ac:dyDescent="0.3">
      <c r="A118" s="113" t="s">
        <v>90</v>
      </c>
      <c r="B118" s="114"/>
      <c r="C118" s="114"/>
      <c r="D118" s="115" t="str">
        <f>M117&amp;O117-1</f>
        <v>D3</v>
      </c>
      <c r="E118" s="115" t="s">
        <v>91</v>
      </c>
      <c r="F118" s="114"/>
      <c r="G118" s="277"/>
      <c r="H118" s="279"/>
      <c r="I118" s="279"/>
      <c r="J118" s="279"/>
      <c r="K118" s="279"/>
      <c r="L118" s="280"/>
      <c r="N118" s="146"/>
      <c r="O118" s="116"/>
      <c r="P118" s="113" t="s">
        <v>90</v>
      </c>
      <c r="Q118" s="114"/>
      <c r="R118" s="114"/>
      <c r="S118" s="115" t="str">
        <f>M117&amp;O117</f>
        <v>D4</v>
      </c>
      <c r="T118" s="115" t="s">
        <v>91</v>
      </c>
      <c r="U118" s="114"/>
      <c r="V118" s="277"/>
      <c r="W118" s="277"/>
      <c r="X118" s="277"/>
      <c r="Y118" s="277"/>
      <c r="Z118" s="277"/>
      <c r="AA118" s="278"/>
      <c r="AB118" s="156"/>
    </row>
    <row r="119" spans="1:28" ht="18" customHeight="1" thickBot="1" x14ac:dyDescent="0.25">
      <c r="A119" s="117" t="s">
        <v>92</v>
      </c>
      <c r="B119" s="118" t="s">
        <v>93</v>
      </c>
      <c r="C119" s="118" t="s">
        <v>23</v>
      </c>
      <c r="D119" s="118" t="s">
        <v>94</v>
      </c>
      <c r="E119" s="118" t="s">
        <v>95</v>
      </c>
      <c r="F119" s="118" t="s">
        <v>96</v>
      </c>
      <c r="G119" s="119" t="s">
        <v>97</v>
      </c>
      <c r="H119" s="284" t="s">
        <v>98</v>
      </c>
      <c r="I119" s="285"/>
      <c r="J119" s="285"/>
      <c r="K119" s="285"/>
      <c r="L119" s="286"/>
      <c r="M119" s="156" t="s">
        <v>138</v>
      </c>
      <c r="N119" s="146"/>
      <c r="O119" s="116"/>
      <c r="P119" s="117" t="s">
        <v>92</v>
      </c>
      <c r="Q119" s="118" t="s">
        <v>93</v>
      </c>
      <c r="R119" s="118" t="s">
        <v>23</v>
      </c>
      <c r="S119" s="118" t="s">
        <v>94</v>
      </c>
      <c r="T119" s="118" t="s">
        <v>95</v>
      </c>
      <c r="U119" s="118" t="s">
        <v>96</v>
      </c>
      <c r="V119" s="119" t="s">
        <v>97</v>
      </c>
      <c r="W119" s="284" t="s">
        <v>98</v>
      </c>
      <c r="X119" s="285"/>
      <c r="Y119" s="285"/>
      <c r="Z119" s="285"/>
      <c r="AA119" s="286"/>
      <c r="AB119" s="156" t="s">
        <v>138</v>
      </c>
    </row>
    <row r="120" spans="1:28" ht="18" customHeight="1" x14ac:dyDescent="0.2">
      <c r="A120" s="120" t="s">
        <v>99</v>
      </c>
      <c r="B120" s="121">
        <f>VLOOKUP($D118,'Tischplan_16er_1.-5.'!$4:$100,2)</f>
        <v>15</v>
      </c>
      <c r="C120" s="121">
        <f>VLOOKUP($D118,'Tischplan_16er_1.-5.'!$4:$100,3)</f>
        <v>1</v>
      </c>
      <c r="D120" s="122" t="s">
        <v>100</v>
      </c>
      <c r="E120" s="122"/>
      <c r="F120" s="123"/>
      <c r="G120" s="124" t="s">
        <v>100</v>
      </c>
      <c r="H120" s="125"/>
      <c r="I120" s="122"/>
      <c r="J120" s="122"/>
      <c r="K120" s="122"/>
      <c r="L120" s="124"/>
      <c r="M120" s="157"/>
      <c r="N120" s="144"/>
      <c r="O120" s="116"/>
      <c r="P120" s="120" t="s">
        <v>99</v>
      </c>
      <c r="Q120" s="121">
        <f>VLOOKUP($S118,'Tischplan_16er_1.-5.'!$4:$100,2)</f>
        <v>16</v>
      </c>
      <c r="R120" s="121">
        <f>VLOOKUP($S118,'Tischplan_16er_1.-5.'!$4:$100,3)</f>
        <v>1</v>
      </c>
      <c r="S120" s="122"/>
      <c r="T120" s="122"/>
      <c r="U120" s="123"/>
      <c r="V120" s="124"/>
      <c r="W120" s="125"/>
      <c r="X120" s="122"/>
      <c r="Y120" s="122"/>
      <c r="Z120" s="122"/>
      <c r="AA120" s="124"/>
      <c r="AB120" s="157"/>
    </row>
    <row r="121" spans="1:28" ht="18" customHeight="1" thickBot="1" x14ac:dyDescent="0.25">
      <c r="A121" s="126" t="s">
        <v>101</v>
      </c>
      <c r="B121" s="127">
        <f>VLOOKUP($D118,'Tischplan_16er_1.-5.'!$4:$100,4)</f>
        <v>15</v>
      </c>
      <c r="C121" s="127">
        <f>VLOOKUP($D118,'Tischplan_16er_1.-5.'!$4:$100,5)</f>
        <v>2</v>
      </c>
      <c r="D121" s="128"/>
      <c r="E121" s="128"/>
      <c r="F121" s="129"/>
      <c r="G121" s="130"/>
      <c r="H121" s="131"/>
      <c r="I121" s="128"/>
      <c r="J121" s="128"/>
      <c r="K121" s="128"/>
      <c r="L121" s="130"/>
      <c r="M121" s="157"/>
      <c r="N121" s="144"/>
      <c r="O121" s="116" t="s">
        <v>100</v>
      </c>
      <c r="P121" s="126" t="s">
        <v>101</v>
      </c>
      <c r="Q121" s="127">
        <f>VLOOKUP($S118,'Tischplan_16er_1.-5.'!$4:$100,4)</f>
        <v>16</v>
      </c>
      <c r="R121" s="127">
        <f>VLOOKUP($S118,'Tischplan_16er_1.-5.'!$4:$100,5)</f>
        <v>2</v>
      </c>
      <c r="S121" s="128"/>
      <c r="T121" s="128"/>
      <c r="U121" s="129"/>
      <c r="V121" s="130"/>
      <c r="W121" s="131"/>
      <c r="X121" s="128"/>
      <c r="Y121" s="128"/>
      <c r="Z121" s="128"/>
      <c r="AA121" s="130"/>
      <c r="AB121" s="157"/>
    </row>
    <row r="122" spans="1:28" ht="18" customHeight="1" thickBot="1" x14ac:dyDescent="0.25">
      <c r="A122" s="132" t="s">
        <v>134</v>
      </c>
      <c r="B122" s="133"/>
      <c r="C122" s="133"/>
      <c r="D122" s="134"/>
      <c r="E122" s="134"/>
      <c r="F122" s="135"/>
      <c r="G122" s="136" t="s">
        <v>100</v>
      </c>
      <c r="H122" s="117"/>
      <c r="I122" s="134"/>
      <c r="J122" s="134"/>
      <c r="K122" s="134"/>
      <c r="L122" s="136"/>
      <c r="N122" s="144"/>
      <c r="O122" s="116"/>
      <c r="P122" s="132" t="s">
        <v>134</v>
      </c>
      <c r="Q122" s="133"/>
      <c r="R122" s="133"/>
      <c r="S122" s="134"/>
      <c r="T122" s="134"/>
      <c r="U122" s="135"/>
      <c r="V122" s="136"/>
      <c r="W122" s="117"/>
      <c r="X122" s="134"/>
      <c r="Y122" s="134"/>
      <c r="Z122" s="134"/>
      <c r="AA122" s="136"/>
      <c r="AB122" s="156"/>
    </row>
    <row r="123" spans="1:28" ht="18" customHeight="1" thickBot="1" x14ac:dyDescent="0.3">
      <c r="A123" s="113" t="s">
        <v>90</v>
      </c>
      <c r="B123" s="114"/>
      <c r="C123" s="114"/>
      <c r="D123" s="115" t="str">
        <f>D118</f>
        <v>D3</v>
      </c>
      <c r="E123" s="115" t="s">
        <v>91</v>
      </c>
      <c r="F123" s="114"/>
      <c r="G123" s="277"/>
      <c r="H123" s="279"/>
      <c r="I123" s="279"/>
      <c r="J123" s="279"/>
      <c r="K123" s="279"/>
      <c r="L123" s="280"/>
      <c r="M123" s="156" t="s">
        <v>138</v>
      </c>
      <c r="N123" s="144"/>
      <c r="O123" s="116"/>
      <c r="P123" s="113" t="s">
        <v>90</v>
      </c>
      <c r="Q123" s="114"/>
      <c r="R123" s="114"/>
      <c r="S123" s="115" t="str">
        <f>S118</f>
        <v>D4</v>
      </c>
      <c r="T123" s="115" t="s">
        <v>91</v>
      </c>
      <c r="U123" s="114"/>
      <c r="V123" s="277"/>
      <c r="W123" s="277"/>
      <c r="X123" s="277"/>
      <c r="Y123" s="277"/>
      <c r="Z123" s="277"/>
      <c r="AA123" s="278"/>
      <c r="AB123" s="156" t="s">
        <v>138</v>
      </c>
    </row>
    <row r="124" spans="1:28" ht="18" customHeight="1" x14ac:dyDescent="0.2">
      <c r="A124" s="120" t="s">
        <v>102</v>
      </c>
      <c r="B124" s="121">
        <f>VLOOKUP($D118,'Tischplan_16er_1.-5.'!$4:$100,10)</f>
        <v>10</v>
      </c>
      <c r="C124" s="121">
        <f>VLOOKUP($D118,'Tischplan_16er_1.-5.'!$4:$100,11)</f>
        <v>2</v>
      </c>
      <c r="D124" s="122"/>
      <c r="E124" s="122"/>
      <c r="F124" s="123"/>
      <c r="G124" s="124" t="s">
        <v>100</v>
      </c>
      <c r="H124" s="125"/>
      <c r="I124" s="122"/>
      <c r="J124" s="122"/>
      <c r="K124" s="122"/>
      <c r="L124" s="124"/>
      <c r="M124" s="157"/>
      <c r="N124" s="149"/>
      <c r="O124" s="137"/>
      <c r="P124" s="120" t="s">
        <v>102</v>
      </c>
      <c r="Q124" s="121">
        <f>VLOOKUP($S118,'Tischplan_16er_1.-5.'!$4:$100,10)</f>
        <v>9</v>
      </c>
      <c r="R124" s="121">
        <f>VLOOKUP($S118,'Tischplan_16er_1.-5.'!$4:$100,11)</f>
        <v>2</v>
      </c>
      <c r="S124" s="122"/>
      <c r="T124" s="122"/>
      <c r="U124" s="123"/>
      <c r="V124" s="124"/>
      <c r="W124" s="125"/>
      <c r="X124" s="122"/>
      <c r="Y124" s="122"/>
      <c r="Z124" s="122"/>
      <c r="AA124" s="124"/>
      <c r="AB124" s="157"/>
    </row>
    <row r="125" spans="1:28" ht="18" customHeight="1" thickBot="1" x14ac:dyDescent="0.25">
      <c r="A125" s="126" t="s">
        <v>103</v>
      </c>
      <c r="B125" s="127">
        <f>VLOOKUP($D118,'Tischplan_16er_1.-5.'!$4:$100,12)</f>
        <v>12</v>
      </c>
      <c r="C125" s="127">
        <f>VLOOKUP($D118,'Tischplan_16er_1.-5.'!$4:$100,13)</f>
        <v>1</v>
      </c>
      <c r="D125" s="128"/>
      <c r="E125" s="128"/>
      <c r="F125" s="129"/>
      <c r="G125" s="130"/>
      <c r="H125" s="131"/>
      <c r="I125" s="128"/>
      <c r="J125" s="128"/>
      <c r="K125" s="128"/>
      <c r="L125" s="130"/>
      <c r="M125" s="157"/>
      <c r="N125" s="149"/>
      <c r="O125" s="137"/>
      <c r="P125" s="126" t="s">
        <v>103</v>
      </c>
      <c r="Q125" s="127">
        <f>VLOOKUP($S118,'Tischplan_16er_1.-5.'!$4:$100,12)</f>
        <v>11</v>
      </c>
      <c r="R125" s="127">
        <f>VLOOKUP($S118,'Tischplan_16er_1.-5.'!$4:$100,13)</f>
        <v>1</v>
      </c>
      <c r="S125" s="128"/>
      <c r="T125" s="128"/>
      <c r="U125" s="129"/>
      <c r="V125" s="130"/>
      <c r="W125" s="131"/>
      <c r="X125" s="128"/>
      <c r="Y125" s="128"/>
      <c r="Z125" s="128"/>
      <c r="AA125" s="130"/>
      <c r="AB125" s="157"/>
    </row>
    <row r="126" spans="1:28" ht="18" customHeight="1" thickBot="1" x14ac:dyDescent="0.25">
      <c r="A126" s="132" t="s">
        <v>135</v>
      </c>
      <c r="B126" s="133"/>
      <c r="C126" s="133"/>
      <c r="D126" s="134"/>
      <c r="E126" s="134"/>
      <c r="F126" s="135"/>
      <c r="G126" s="136"/>
      <c r="H126" s="117"/>
      <c r="I126" s="134"/>
      <c r="J126" s="134"/>
      <c r="K126" s="134"/>
      <c r="L126" s="136"/>
      <c r="N126" s="144"/>
      <c r="O126" s="116"/>
      <c r="P126" s="132" t="s">
        <v>135</v>
      </c>
      <c r="Q126" s="133"/>
      <c r="R126" s="133"/>
      <c r="S126" s="134"/>
      <c r="T126" s="134"/>
      <c r="U126" s="135"/>
      <c r="V126" s="136"/>
      <c r="W126" s="117"/>
      <c r="X126" s="134"/>
      <c r="Y126" s="134"/>
      <c r="Z126" s="134"/>
      <c r="AA126" s="136"/>
      <c r="AB126" s="156"/>
    </row>
    <row r="127" spans="1:28" ht="18" customHeight="1" thickBot="1" x14ac:dyDescent="0.25">
      <c r="A127" s="281" t="s">
        <v>136</v>
      </c>
      <c r="B127" s="282"/>
      <c r="C127" s="283"/>
      <c r="D127" s="134" t="s">
        <v>100</v>
      </c>
      <c r="E127" s="134"/>
      <c r="F127" s="135"/>
      <c r="G127" s="136" t="s">
        <v>100</v>
      </c>
      <c r="H127" s="117"/>
      <c r="I127" s="134"/>
      <c r="J127" s="134"/>
      <c r="K127" s="134"/>
      <c r="L127" s="136"/>
      <c r="N127" s="144"/>
      <c r="O127" s="116"/>
      <c r="P127" s="281" t="s">
        <v>136</v>
      </c>
      <c r="Q127" s="282"/>
      <c r="R127" s="283"/>
      <c r="S127" s="134" t="s">
        <v>100</v>
      </c>
      <c r="T127" s="134"/>
      <c r="U127" s="135"/>
      <c r="V127" s="136" t="s">
        <v>100</v>
      </c>
      <c r="W127" s="117"/>
      <c r="X127" s="134"/>
      <c r="Y127" s="134"/>
      <c r="Z127" s="134"/>
      <c r="AA127" s="136"/>
      <c r="AB127" s="156"/>
    </row>
    <row r="128" spans="1:28" ht="18" customHeight="1" thickBot="1" x14ac:dyDescent="0.3">
      <c r="A128" s="113" t="s">
        <v>90</v>
      </c>
      <c r="B128" s="114"/>
      <c r="C128" s="114"/>
      <c r="D128" s="115" t="str">
        <f>D118</f>
        <v>D3</v>
      </c>
      <c r="E128" s="115" t="s">
        <v>91</v>
      </c>
      <c r="F128" s="114"/>
      <c r="G128" s="277"/>
      <c r="H128" s="277"/>
      <c r="I128" s="277"/>
      <c r="J128" s="277"/>
      <c r="K128" s="277"/>
      <c r="L128" s="278"/>
      <c r="M128" s="156" t="s">
        <v>138</v>
      </c>
      <c r="N128" s="144"/>
      <c r="O128" s="116"/>
      <c r="P128" s="113" t="s">
        <v>90</v>
      </c>
      <c r="Q128" s="114"/>
      <c r="R128" s="114"/>
      <c r="S128" s="115" t="str">
        <f>S118</f>
        <v>D4</v>
      </c>
      <c r="T128" s="115" t="s">
        <v>91</v>
      </c>
      <c r="U128" s="114"/>
      <c r="V128" s="277"/>
      <c r="W128" s="277"/>
      <c r="X128" s="277"/>
      <c r="Y128" s="277"/>
      <c r="Z128" s="277"/>
      <c r="AA128" s="278"/>
      <c r="AB128" s="156" t="s">
        <v>138</v>
      </c>
    </row>
    <row r="129" spans="1:28" ht="18" customHeight="1" x14ac:dyDescent="0.2">
      <c r="A129" s="120" t="s">
        <v>104</v>
      </c>
      <c r="B129" s="121">
        <f>VLOOKUP($D118,'Tischplan_16er_1.-5.'!$4:$100,18)</f>
        <v>1</v>
      </c>
      <c r="C129" s="121">
        <f>VLOOKUP($D118,'Tischplan_16er_1.-5.'!$4:$100,19)</f>
        <v>4</v>
      </c>
      <c r="D129" s="122"/>
      <c r="E129" s="122"/>
      <c r="F129" s="123"/>
      <c r="G129" s="124"/>
      <c r="H129" s="125"/>
      <c r="I129" s="122"/>
      <c r="J129" s="122"/>
      <c r="K129" s="122"/>
      <c r="L129" s="124"/>
      <c r="M129" s="157"/>
      <c r="N129" s="144"/>
      <c r="O129" s="116"/>
      <c r="P129" s="120" t="s">
        <v>104</v>
      </c>
      <c r="Q129" s="121">
        <f>VLOOKUP($S118,'Tischplan_16er_1.-5.'!$4:$100,18)</f>
        <v>2</v>
      </c>
      <c r="R129" s="121">
        <f>VLOOKUP($S118,'Tischplan_16er_1.-5.'!$4:$100,19)</f>
        <v>4</v>
      </c>
      <c r="S129" s="122"/>
      <c r="T129" s="122"/>
      <c r="U129" s="123"/>
      <c r="V129" s="124"/>
      <c r="W129" s="125"/>
      <c r="X129" s="122"/>
      <c r="Y129" s="122"/>
      <c r="Z129" s="122"/>
      <c r="AA129" s="124"/>
      <c r="AB129" s="157"/>
    </row>
    <row r="130" spans="1:28" ht="18" customHeight="1" thickBot="1" x14ac:dyDescent="0.25">
      <c r="A130" s="126" t="s">
        <v>105</v>
      </c>
      <c r="B130" s="127">
        <f>VLOOKUP($D118,'Tischplan_16er_1.-5.'!$4:$100,20)</f>
        <v>2</v>
      </c>
      <c r="C130" s="127">
        <f>VLOOKUP($D118,'Tischplan_16er_1.-5.'!$4:$100,21)</f>
        <v>3</v>
      </c>
      <c r="D130" s="128"/>
      <c r="E130" s="128"/>
      <c r="F130" s="129"/>
      <c r="G130" s="130"/>
      <c r="H130" s="131"/>
      <c r="I130" s="128"/>
      <c r="J130" s="128"/>
      <c r="K130" s="128"/>
      <c r="L130" s="130"/>
      <c r="M130" s="157"/>
      <c r="N130" s="144"/>
      <c r="O130" s="116"/>
      <c r="P130" s="126" t="s">
        <v>105</v>
      </c>
      <c r="Q130" s="127">
        <f>VLOOKUP($S118,'Tischplan_16er_1.-5.'!$4:$100,20)</f>
        <v>1</v>
      </c>
      <c r="R130" s="127">
        <f>VLOOKUP($S118,'Tischplan_16er_1.-5.'!$4:$100,21)</f>
        <v>3</v>
      </c>
      <c r="S130" s="128"/>
      <c r="T130" s="128"/>
      <c r="U130" s="129"/>
      <c r="V130" s="130"/>
      <c r="W130" s="131"/>
      <c r="X130" s="128"/>
      <c r="Y130" s="128"/>
      <c r="Z130" s="128"/>
      <c r="AA130" s="130"/>
      <c r="AB130" s="157"/>
    </row>
    <row r="131" spans="1:28" ht="18" customHeight="1" thickBot="1" x14ac:dyDescent="0.25">
      <c r="A131" s="132" t="s">
        <v>137</v>
      </c>
      <c r="B131" s="133"/>
      <c r="C131" s="133"/>
      <c r="D131" s="134"/>
      <c r="E131" s="134"/>
      <c r="F131" s="135"/>
      <c r="G131" s="136"/>
      <c r="H131" s="117"/>
      <c r="I131" s="134"/>
      <c r="J131" s="134"/>
      <c r="K131" s="134"/>
      <c r="L131" s="136"/>
      <c r="N131" s="144"/>
      <c r="O131" s="116"/>
      <c r="P131" s="132" t="s">
        <v>137</v>
      </c>
      <c r="Q131" s="133"/>
      <c r="R131" s="133"/>
      <c r="S131" s="134"/>
      <c r="T131" s="134"/>
      <c r="U131" s="135"/>
      <c r="V131" s="136"/>
      <c r="W131" s="117"/>
      <c r="X131" s="134"/>
      <c r="Y131" s="134"/>
      <c r="Z131" s="134"/>
      <c r="AA131" s="136"/>
      <c r="AB131" s="156"/>
    </row>
    <row r="132" spans="1:28" ht="3" customHeight="1" x14ac:dyDescent="0.2"/>
    <row r="133" spans="1:28" ht="24" customHeight="1" thickBot="1" x14ac:dyDescent="0.25">
      <c r="A133" s="110"/>
      <c r="B133" s="287" t="str">
        <f>$B$1</f>
        <v xml:space="preserve">  2-Serien Liga</v>
      </c>
      <c r="C133" s="287"/>
      <c r="D133" s="287"/>
      <c r="E133" s="287"/>
      <c r="F133" s="287"/>
      <c r="G133" s="287"/>
      <c r="H133" s="287"/>
      <c r="I133" s="287"/>
      <c r="J133" s="288">
        <f>$J$1</f>
        <v>2023</v>
      </c>
      <c r="K133" s="288"/>
      <c r="L133" s="288"/>
      <c r="M133" s="160" t="s">
        <v>119</v>
      </c>
      <c r="N133" s="148"/>
      <c r="O133" s="111">
        <v>2</v>
      </c>
      <c r="P133" s="110"/>
      <c r="Q133" s="287" t="str">
        <f>$B$1</f>
        <v xml:space="preserve">  2-Serien Liga</v>
      </c>
      <c r="R133" s="287"/>
      <c r="S133" s="287"/>
      <c r="T133" s="287"/>
      <c r="U133" s="287"/>
      <c r="V133" s="287"/>
      <c r="W133" s="287"/>
      <c r="X133" s="287"/>
      <c r="Y133" s="288">
        <f>$J$1</f>
        <v>2023</v>
      </c>
      <c r="Z133" s="288"/>
      <c r="AA133" s="288"/>
    </row>
    <row r="134" spans="1:28" ht="18" customHeight="1" thickBot="1" x14ac:dyDescent="0.3">
      <c r="A134" s="113" t="s">
        <v>90</v>
      </c>
      <c r="B134" s="114"/>
      <c r="C134" s="114"/>
      <c r="D134" s="115" t="str">
        <f>M133&amp;O133-1</f>
        <v>E1</v>
      </c>
      <c r="E134" s="115" t="s">
        <v>91</v>
      </c>
      <c r="F134" s="114"/>
      <c r="G134" s="277"/>
      <c r="H134" s="279"/>
      <c r="I134" s="279"/>
      <c r="J134" s="279"/>
      <c r="K134" s="279"/>
      <c r="L134" s="280"/>
      <c r="N134" s="146"/>
      <c r="O134" s="116"/>
      <c r="P134" s="113" t="s">
        <v>90</v>
      </c>
      <c r="Q134" s="114"/>
      <c r="R134" s="114"/>
      <c r="S134" s="115" t="str">
        <f>M133&amp;O133</f>
        <v>E2</v>
      </c>
      <c r="T134" s="115" t="s">
        <v>91</v>
      </c>
      <c r="U134" s="114"/>
      <c r="V134" s="277"/>
      <c r="W134" s="277"/>
      <c r="X134" s="277"/>
      <c r="Y134" s="277"/>
      <c r="Z134" s="277"/>
      <c r="AA134" s="278"/>
      <c r="AB134" s="156"/>
    </row>
    <row r="135" spans="1:28" ht="18" customHeight="1" thickBot="1" x14ac:dyDescent="0.25">
      <c r="A135" s="117" t="s">
        <v>92</v>
      </c>
      <c r="B135" s="118" t="s">
        <v>93</v>
      </c>
      <c r="C135" s="118" t="s">
        <v>23</v>
      </c>
      <c r="D135" s="118" t="s">
        <v>94</v>
      </c>
      <c r="E135" s="118" t="s">
        <v>95</v>
      </c>
      <c r="F135" s="118" t="s">
        <v>96</v>
      </c>
      <c r="G135" s="119" t="s">
        <v>97</v>
      </c>
      <c r="H135" s="284" t="s">
        <v>98</v>
      </c>
      <c r="I135" s="285"/>
      <c r="J135" s="285"/>
      <c r="K135" s="285"/>
      <c r="L135" s="286"/>
      <c r="M135" s="156" t="s">
        <v>138</v>
      </c>
      <c r="N135" s="146"/>
      <c r="O135" s="116"/>
      <c r="P135" s="117" t="s">
        <v>92</v>
      </c>
      <c r="Q135" s="118" t="s">
        <v>93</v>
      </c>
      <c r="R135" s="118" t="s">
        <v>23</v>
      </c>
      <c r="S135" s="118" t="s">
        <v>94</v>
      </c>
      <c r="T135" s="118" t="s">
        <v>95</v>
      </c>
      <c r="U135" s="118" t="s">
        <v>96</v>
      </c>
      <c r="V135" s="119" t="s">
        <v>97</v>
      </c>
      <c r="W135" s="284" t="s">
        <v>98</v>
      </c>
      <c r="X135" s="285"/>
      <c r="Y135" s="285"/>
      <c r="Z135" s="285"/>
      <c r="AA135" s="286"/>
      <c r="AB135" s="156" t="s">
        <v>138</v>
      </c>
    </row>
    <row r="136" spans="1:28" ht="18" customHeight="1" x14ac:dyDescent="0.2">
      <c r="A136" s="120" t="s">
        <v>99</v>
      </c>
      <c r="B136" s="121">
        <f>VLOOKUP($D134,'Tischplan_16er_1.-5.'!$4:$100,2)</f>
        <v>2</v>
      </c>
      <c r="C136" s="121">
        <f>VLOOKUP($D134,'Tischplan_16er_1.-5.'!$4:$100,3)</f>
        <v>3</v>
      </c>
      <c r="D136" s="122" t="s">
        <v>100</v>
      </c>
      <c r="E136" s="122"/>
      <c r="F136" s="123"/>
      <c r="G136" s="124" t="s">
        <v>100</v>
      </c>
      <c r="H136" s="125"/>
      <c r="I136" s="122"/>
      <c r="J136" s="122"/>
      <c r="K136" s="122"/>
      <c r="L136" s="124"/>
      <c r="M136" s="157"/>
      <c r="N136" s="144"/>
      <c r="O136" s="116"/>
      <c r="P136" s="120" t="s">
        <v>99</v>
      </c>
      <c r="Q136" s="121">
        <f>VLOOKUP($S134,'Tischplan_16er_1.-5.'!$4:$100,2)</f>
        <v>1</v>
      </c>
      <c r="R136" s="121">
        <f>VLOOKUP($S134,'Tischplan_16er_1.-5.'!$4:$100,3)</f>
        <v>3</v>
      </c>
      <c r="S136" s="122"/>
      <c r="T136" s="122"/>
      <c r="U136" s="123"/>
      <c r="V136" s="124"/>
      <c r="W136" s="125"/>
      <c r="X136" s="122"/>
      <c r="Y136" s="122"/>
      <c r="Z136" s="122"/>
      <c r="AA136" s="124"/>
      <c r="AB136" s="157"/>
    </row>
    <row r="137" spans="1:28" ht="18" customHeight="1" thickBot="1" x14ac:dyDescent="0.25">
      <c r="A137" s="126" t="s">
        <v>101</v>
      </c>
      <c r="B137" s="127">
        <f>VLOOKUP($D134,'Tischplan_16er_1.-5.'!$4:$100,4)</f>
        <v>3</v>
      </c>
      <c r="C137" s="127">
        <f>VLOOKUP($D134,'Tischplan_16er_1.-5.'!$4:$100,5)</f>
        <v>4</v>
      </c>
      <c r="D137" s="128"/>
      <c r="E137" s="128"/>
      <c r="F137" s="129"/>
      <c r="G137" s="130"/>
      <c r="H137" s="131"/>
      <c r="I137" s="128"/>
      <c r="J137" s="128"/>
      <c r="K137" s="128"/>
      <c r="L137" s="130"/>
      <c r="M137" s="157"/>
      <c r="N137" s="144"/>
      <c r="O137" s="116" t="s">
        <v>100</v>
      </c>
      <c r="P137" s="126" t="s">
        <v>101</v>
      </c>
      <c r="Q137" s="127">
        <f>VLOOKUP($S134,'Tischplan_16er_1.-5.'!$4:$100,4)</f>
        <v>4</v>
      </c>
      <c r="R137" s="127">
        <f>VLOOKUP($S134,'Tischplan_16er_1.-5.'!$4:$100,5)</f>
        <v>4</v>
      </c>
      <c r="S137" s="128"/>
      <c r="T137" s="128"/>
      <c r="U137" s="129"/>
      <c r="V137" s="130"/>
      <c r="W137" s="131"/>
      <c r="X137" s="128"/>
      <c r="Y137" s="128"/>
      <c r="Z137" s="128"/>
      <c r="AA137" s="130"/>
      <c r="AB137" s="157"/>
    </row>
    <row r="138" spans="1:28" ht="18" customHeight="1" thickBot="1" x14ac:dyDescent="0.25">
      <c r="A138" s="132" t="s">
        <v>134</v>
      </c>
      <c r="B138" s="133"/>
      <c r="C138" s="133"/>
      <c r="D138" s="134"/>
      <c r="E138" s="134"/>
      <c r="F138" s="135"/>
      <c r="G138" s="136" t="s">
        <v>100</v>
      </c>
      <c r="H138" s="117"/>
      <c r="I138" s="134"/>
      <c r="J138" s="134"/>
      <c r="K138" s="134"/>
      <c r="L138" s="136"/>
      <c r="N138" s="144"/>
      <c r="O138" s="116"/>
      <c r="P138" s="132" t="s">
        <v>134</v>
      </c>
      <c r="Q138" s="133"/>
      <c r="R138" s="133"/>
      <c r="S138" s="134"/>
      <c r="T138" s="134"/>
      <c r="U138" s="135"/>
      <c r="V138" s="136"/>
      <c r="W138" s="117"/>
      <c r="X138" s="134"/>
      <c r="Y138" s="134"/>
      <c r="Z138" s="134"/>
      <c r="AA138" s="136"/>
      <c r="AB138" s="156"/>
    </row>
    <row r="139" spans="1:28" ht="18" customHeight="1" thickBot="1" x14ac:dyDescent="0.3">
      <c r="A139" s="113" t="s">
        <v>90</v>
      </c>
      <c r="B139" s="114"/>
      <c r="C139" s="114"/>
      <c r="D139" s="115" t="str">
        <f>D134</f>
        <v>E1</v>
      </c>
      <c r="E139" s="115" t="s">
        <v>91</v>
      </c>
      <c r="F139" s="114"/>
      <c r="G139" s="277"/>
      <c r="H139" s="279"/>
      <c r="I139" s="279"/>
      <c r="J139" s="279"/>
      <c r="K139" s="279"/>
      <c r="L139" s="280"/>
      <c r="M139" s="156" t="s">
        <v>138</v>
      </c>
      <c r="N139" s="144"/>
      <c r="O139" s="116"/>
      <c r="P139" s="113" t="s">
        <v>90</v>
      </c>
      <c r="Q139" s="114"/>
      <c r="R139" s="114"/>
      <c r="S139" s="115" t="str">
        <f>S134</f>
        <v>E2</v>
      </c>
      <c r="T139" s="115" t="s">
        <v>91</v>
      </c>
      <c r="U139" s="114"/>
      <c r="V139" s="277"/>
      <c r="W139" s="277"/>
      <c r="X139" s="277"/>
      <c r="Y139" s="277"/>
      <c r="Z139" s="277"/>
      <c r="AA139" s="278"/>
      <c r="AB139" s="156" t="s">
        <v>138</v>
      </c>
    </row>
    <row r="140" spans="1:28" ht="18" customHeight="1" x14ac:dyDescent="0.2">
      <c r="A140" s="120" t="s">
        <v>102</v>
      </c>
      <c r="B140" s="121">
        <f>VLOOKUP($D134,'Tischplan_16er_1.-5.'!$4:$100,10)</f>
        <v>1</v>
      </c>
      <c r="C140" s="121">
        <f>VLOOKUP($D134,'Tischplan_16er_1.-5.'!$4:$100,11)</f>
        <v>1</v>
      </c>
      <c r="D140" s="122"/>
      <c r="E140" s="122"/>
      <c r="F140" s="123"/>
      <c r="G140" s="124" t="s">
        <v>100</v>
      </c>
      <c r="H140" s="125"/>
      <c r="I140" s="122"/>
      <c r="J140" s="122"/>
      <c r="K140" s="122"/>
      <c r="L140" s="124"/>
      <c r="M140" s="157"/>
      <c r="N140" s="149"/>
      <c r="O140" s="137"/>
      <c r="P140" s="120" t="s">
        <v>102</v>
      </c>
      <c r="Q140" s="121">
        <f>VLOOKUP($S134,'Tischplan_16er_1.-5.'!$4:$100,10)</f>
        <v>2</v>
      </c>
      <c r="R140" s="121">
        <f>VLOOKUP($S134,'Tischplan_16er_1.-5.'!$4:$100,11)</f>
        <v>1</v>
      </c>
      <c r="S140" s="122"/>
      <c r="T140" s="122"/>
      <c r="U140" s="123"/>
      <c r="V140" s="124"/>
      <c r="W140" s="125"/>
      <c r="X140" s="122"/>
      <c r="Y140" s="122"/>
      <c r="Z140" s="122"/>
      <c r="AA140" s="124"/>
      <c r="AB140" s="157"/>
    </row>
    <row r="141" spans="1:28" ht="18" customHeight="1" thickBot="1" x14ac:dyDescent="0.25">
      <c r="A141" s="126" t="s">
        <v>103</v>
      </c>
      <c r="B141" s="127">
        <f>VLOOKUP($D134,'Tischplan_16er_1.-5.'!$4:$100,12)</f>
        <v>1</v>
      </c>
      <c r="C141" s="127">
        <f>VLOOKUP($D134,'Tischplan_16er_1.-5.'!$4:$100,13)</f>
        <v>2</v>
      </c>
      <c r="D141" s="128"/>
      <c r="E141" s="128"/>
      <c r="F141" s="129"/>
      <c r="G141" s="130"/>
      <c r="H141" s="131"/>
      <c r="I141" s="128"/>
      <c r="J141" s="128"/>
      <c r="K141" s="128"/>
      <c r="L141" s="130"/>
      <c r="M141" s="157"/>
      <c r="N141" s="149"/>
      <c r="O141" s="137"/>
      <c r="P141" s="126" t="s">
        <v>103</v>
      </c>
      <c r="Q141" s="127">
        <f>VLOOKUP($S134,'Tischplan_16er_1.-5.'!$4:$100,12)</f>
        <v>2</v>
      </c>
      <c r="R141" s="127">
        <f>VLOOKUP($S134,'Tischplan_16er_1.-5.'!$4:$100,13)</f>
        <v>2</v>
      </c>
      <c r="S141" s="128"/>
      <c r="T141" s="128"/>
      <c r="U141" s="129"/>
      <c r="V141" s="130"/>
      <c r="W141" s="131"/>
      <c r="X141" s="128"/>
      <c r="Y141" s="128"/>
      <c r="Z141" s="128"/>
      <c r="AA141" s="130"/>
      <c r="AB141" s="157"/>
    </row>
    <row r="142" spans="1:28" ht="18" customHeight="1" thickBot="1" x14ac:dyDescent="0.25">
      <c r="A142" s="132" t="s">
        <v>135</v>
      </c>
      <c r="B142" s="133"/>
      <c r="C142" s="133"/>
      <c r="D142" s="134"/>
      <c r="E142" s="134"/>
      <c r="F142" s="135"/>
      <c r="G142" s="136"/>
      <c r="H142" s="117"/>
      <c r="I142" s="134"/>
      <c r="J142" s="134"/>
      <c r="K142" s="134"/>
      <c r="L142" s="136"/>
      <c r="N142" s="144"/>
      <c r="O142" s="116"/>
      <c r="P142" s="132" t="s">
        <v>135</v>
      </c>
      <c r="Q142" s="133"/>
      <c r="R142" s="133"/>
      <c r="S142" s="134"/>
      <c r="T142" s="134"/>
      <c r="U142" s="135"/>
      <c r="V142" s="136"/>
      <c r="W142" s="117"/>
      <c r="X142" s="134"/>
      <c r="Y142" s="134"/>
      <c r="Z142" s="134"/>
      <c r="AA142" s="136"/>
      <c r="AB142" s="156"/>
    </row>
    <row r="143" spans="1:28" ht="18" customHeight="1" thickBot="1" x14ac:dyDescent="0.25">
      <c r="A143" s="281" t="s">
        <v>136</v>
      </c>
      <c r="B143" s="282"/>
      <c r="C143" s="283"/>
      <c r="D143" s="134" t="s">
        <v>100</v>
      </c>
      <c r="E143" s="134"/>
      <c r="F143" s="135"/>
      <c r="G143" s="136" t="s">
        <v>100</v>
      </c>
      <c r="H143" s="117"/>
      <c r="I143" s="134"/>
      <c r="J143" s="134"/>
      <c r="K143" s="134"/>
      <c r="L143" s="136"/>
      <c r="N143" s="144"/>
      <c r="O143" s="116"/>
      <c r="P143" s="281" t="s">
        <v>136</v>
      </c>
      <c r="Q143" s="282"/>
      <c r="R143" s="283"/>
      <c r="S143" s="134" t="s">
        <v>100</v>
      </c>
      <c r="T143" s="134"/>
      <c r="U143" s="135"/>
      <c r="V143" s="136" t="s">
        <v>100</v>
      </c>
      <c r="W143" s="117"/>
      <c r="X143" s="134"/>
      <c r="Y143" s="134"/>
      <c r="Z143" s="134"/>
      <c r="AA143" s="136"/>
      <c r="AB143" s="156"/>
    </row>
    <row r="144" spans="1:28" ht="18" customHeight="1" thickBot="1" x14ac:dyDescent="0.3">
      <c r="A144" s="113" t="s">
        <v>90</v>
      </c>
      <c r="B144" s="114"/>
      <c r="C144" s="114"/>
      <c r="D144" s="115" t="str">
        <f>D134</f>
        <v>E1</v>
      </c>
      <c r="E144" s="115" t="s">
        <v>91</v>
      </c>
      <c r="F144" s="114"/>
      <c r="G144" s="277"/>
      <c r="H144" s="277"/>
      <c r="I144" s="277"/>
      <c r="J144" s="277"/>
      <c r="K144" s="277"/>
      <c r="L144" s="278"/>
      <c r="M144" s="156" t="s">
        <v>138</v>
      </c>
      <c r="N144" s="144"/>
      <c r="O144" s="116"/>
      <c r="P144" s="113" t="s">
        <v>90</v>
      </c>
      <c r="Q144" s="114"/>
      <c r="R144" s="114"/>
      <c r="S144" s="115" t="str">
        <f>S134</f>
        <v>E2</v>
      </c>
      <c r="T144" s="115" t="s">
        <v>91</v>
      </c>
      <c r="U144" s="114"/>
      <c r="V144" s="277"/>
      <c r="W144" s="277"/>
      <c r="X144" s="277"/>
      <c r="Y144" s="277"/>
      <c r="Z144" s="277"/>
      <c r="AA144" s="278"/>
      <c r="AB144" s="156" t="s">
        <v>138</v>
      </c>
    </row>
    <row r="145" spans="1:28" ht="18" customHeight="1" x14ac:dyDescent="0.2">
      <c r="A145" s="120" t="s">
        <v>104</v>
      </c>
      <c r="B145" s="121">
        <f>VLOOKUP($D134,'Tischplan_16er_1.-5.'!$4:$100,18)</f>
        <v>8</v>
      </c>
      <c r="C145" s="121">
        <f>VLOOKUP($D134,'Tischplan_16er_1.-5.'!$4:$100,19)</f>
        <v>2</v>
      </c>
      <c r="D145" s="122"/>
      <c r="E145" s="122"/>
      <c r="F145" s="123"/>
      <c r="G145" s="124"/>
      <c r="H145" s="125"/>
      <c r="I145" s="122"/>
      <c r="J145" s="122"/>
      <c r="K145" s="122"/>
      <c r="L145" s="124"/>
      <c r="M145" s="157"/>
      <c r="N145" s="144"/>
      <c r="O145" s="116"/>
      <c r="P145" s="120" t="s">
        <v>104</v>
      </c>
      <c r="Q145" s="121">
        <f>VLOOKUP($S134,'Tischplan_16er_1.-5.'!$4:$100,18)</f>
        <v>7</v>
      </c>
      <c r="R145" s="121">
        <f>VLOOKUP($S134,'Tischplan_16er_1.-5.'!$4:$100,19)</f>
        <v>2</v>
      </c>
      <c r="S145" s="122"/>
      <c r="T145" s="122"/>
      <c r="U145" s="123"/>
      <c r="V145" s="124"/>
      <c r="W145" s="125"/>
      <c r="X145" s="122"/>
      <c r="Y145" s="122"/>
      <c r="Z145" s="122"/>
      <c r="AA145" s="124"/>
      <c r="AB145" s="157"/>
    </row>
    <row r="146" spans="1:28" ht="18" customHeight="1" thickBot="1" x14ac:dyDescent="0.25">
      <c r="A146" s="126" t="s">
        <v>105</v>
      </c>
      <c r="B146" s="127">
        <f>VLOOKUP($D134,'Tischplan_16er_1.-5.'!$4:$100,20)</f>
        <v>6</v>
      </c>
      <c r="C146" s="127">
        <f>VLOOKUP($D134,'Tischplan_16er_1.-5.'!$4:$100,21)</f>
        <v>1</v>
      </c>
      <c r="D146" s="128"/>
      <c r="E146" s="128"/>
      <c r="F146" s="129"/>
      <c r="G146" s="130"/>
      <c r="H146" s="131"/>
      <c r="I146" s="128"/>
      <c r="J146" s="128"/>
      <c r="K146" s="128"/>
      <c r="L146" s="130"/>
      <c r="M146" s="157"/>
      <c r="N146" s="144"/>
      <c r="O146" s="116"/>
      <c r="P146" s="126" t="s">
        <v>105</v>
      </c>
      <c r="Q146" s="127">
        <f>VLOOKUP($S134,'Tischplan_16er_1.-5.'!$4:$100,20)</f>
        <v>5</v>
      </c>
      <c r="R146" s="127">
        <f>VLOOKUP($S134,'Tischplan_16er_1.-5.'!$4:$100,21)</f>
        <v>1</v>
      </c>
      <c r="S146" s="128"/>
      <c r="T146" s="128"/>
      <c r="U146" s="129"/>
      <c r="V146" s="130"/>
      <c r="W146" s="131"/>
      <c r="X146" s="128"/>
      <c r="Y146" s="128"/>
      <c r="Z146" s="128"/>
      <c r="AA146" s="130"/>
      <c r="AB146" s="157"/>
    </row>
    <row r="147" spans="1:28" ht="18" customHeight="1" thickBot="1" x14ac:dyDescent="0.25">
      <c r="A147" s="132" t="s">
        <v>137</v>
      </c>
      <c r="B147" s="133"/>
      <c r="C147" s="133"/>
      <c r="D147" s="134"/>
      <c r="E147" s="134"/>
      <c r="F147" s="135"/>
      <c r="G147" s="136"/>
      <c r="H147" s="117"/>
      <c r="I147" s="134"/>
      <c r="J147" s="134"/>
      <c r="K147" s="134"/>
      <c r="L147" s="136"/>
      <c r="N147" s="144"/>
      <c r="O147" s="116"/>
      <c r="P147" s="132" t="s">
        <v>137</v>
      </c>
      <c r="Q147" s="133"/>
      <c r="R147" s="133"/>
      <c r="S147" s="134"/>
      <c r="T147" s="134"/>
      <c r="U147" s="135"/>
      <c r="V147" s="136"/>
      <c r="W147" s="117"/>
      <c r="X147" s="134"/>
      <c r="Y147" s="134"/>
      <c r="Z147" s="134"/>
      <c r="AA147" s="136"/>
      <c r="AB147" s="156"/>
    </row>
    <row r="148" spans="1:28" ht="15" customHeight="1" x14ac:dyDescent="0.2">
      <c r="A148" s="138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58"/>
      <c r="N148" s="147"/>
      <c r="O148" s="140"/>
      <c r="P148" s="138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</row>
    <row r="149" spans="1:28" ht="15" customHeight="1" x14ac:dyDescent="0.2">
      <c r="A149" s="141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59"/>
      <c r="N149" s="142"/>
      <c r="O149" s="143"/>
      <c r="P149" s="141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</row>
    <row r="150" spans="1:28" ht="24" customHeight="1" thickBot="1" x14ac:dyDescent="0.25">
      <c r="A150" s="110"/>
      <c r="B150" s="287" t="str">
        <f>$B$1</f>
        <v xml:space="preserve">  2-Serien Liga</v>
      </c>
      <c r="C150" s="287"/>
      <c r="D150" s="287"/>
      <c r="E150" s="287"/>
      <c r="F150" s="287"/>
      <c r="G150" s="287"/>
      <c r="H150" s="287"/>
      <c r="I150" s="287"/>
      <c r="J150" s="288">
        <f>$J$1</f>
        <v>2023</v>
      </c>
      <c r="K150" s="288"/>
      <c r="L150" s="288"/>
      <c r="M150" s="160" t="str">
        <f>M133</f>
        <v>E</v>
      </c>
      <c r="N150" s="148"/>
      <c r="O150" s="111">
        <f>O133+2</f>
        <v>4</v>
      </c>
      <c r="P150" s="110"/>
      <c r="Q150" s="287" t="str">
        <f>$B$1</f>
        <v xml:space="preserve">  2-Serien Liga</v>
      </c>
      <c r="R150" s="287"/>
      <c r="S150" s="287"/>
      <c r="T150" s="287"/>
      <c r="U150" s="287"/>
      <c r="V150" s="287"/>
      <c r="W150" s="287"/>
      <c r="X150" s="287"/>
      <c r="Y150" s="288">
        <f>$J$1</f>
        <v>2023</v>
      </c>
      <c r="Z150" s="288"/>
      <c r="AA150" s="288"/>
    </row>
    <row r="151" spans="1:28" ht="18" customHeight="1" thickBot="1" x14ac:dyDescent="0.3">
      <c r="A151" s="113" t="s">
        <v>90</v>
      </c>
      <c r="B151" s="114"/>
      <c r="C151" s="114"/>
      <c r="D151" s="115" t="str">
        <f>M150&amp;O150-1</f>
        <v>E3</v>
      </c>
      <c r="E151" s="115" t="s">
        <v>91</v>
      </c>
      <c r="F151" s="114"/>
      <c r="G151" s="277"/>
      <c r="H151" s="279"/>
      <c r="I151" s="279"/>
      <c r="J151" s="279"/>
      <c r="K151" s="279"/>
      <c r="L151" s="280"/>
      <c r="N151" s="146"/>
      <c r="O151" s="116"/>
      <c r="P151" s="113" t="s">
        <v>90</v>
      </c>
      <c r="Q151" s="114"/>
      <c r="R151" s="114"/>
      <c r="S151" s="115" t="str">
        <f>M150&amp;O150</f>
        <v>E4</v>
      </c>
      <c r="T151" s="115" t="s">
        <v>91</v>
      </c>
      <c r="U151" s="114"/>
      <c r="V151" s="277"/>
      <c r="W151" s="277"/>
      <c r="X151" s="277"/>
      <c r="Y151" s="277"/>
      <c r="Z151" s="277"/>
      <c r="AA151" s="278"/>
      <c r="AB151" s="156"/>
    </row>
    <row r="152" spans="1:28" ht="18" customHeight="1" thickBot="1" x14ac:dyDescent="0.25">
      <c r="A152" s="117" t="s">
        <v>92</v>
      </c>
      <c r="B152" s="118" t="s">
        <v>93</v>
      </c>
      <c r="C152" s="118" t="s">
        <v>23</v>
      </c>
      <c r="D152" s="118" t="s">
        <v>94</v>
      </c>
      <c r="E152" s="118" t="s">
        <v>95</v>
      </c>
      <c r="F152" s="118" t="s">
        <v>96</v>
      </c>
      <c r="G152" s="119" t="s">
        <v>97</v>
      </c>
      <c r="H152" s="284" t="s">
        <v>98</v>
      </c>
      <c r="I152" s="285"/>
      <c r="J152" s="285"/>
      <c r="K152" s="285"/>
      <c r="L152" s="286"/>
      <c r="M152" s="156" t="s">
        <v>138</v>
      </c>
      <c r="N152" s="146"/>
      <c r="O152" s="116"/>
      <c r="P152" s="117" t="s">
        <v>92</v>
      </c>
      <c r="Q152" s="118" t="s">
        <v>93</v>
      </c>
      <c r="R152" s="118" t="s">
        <v>23</v>
      </c>
      <c r="S152" s="118" t="s">
        <v>94</v>
      </c>
      <c r="T152" s="118" t="s">
        <v>95</v>
      </c>
      <c r="U152" s="118" t="s">
        <v>96</v>
      </c>
      <c r="V152" s="119" t="s">
        <v>97</v>
      </c>
      <c r="W152" s="284" t="s">
        <v>98</v>
      </c>
      <c r="X152" s="285"/>
      <c r="Y152" s="285"/>
      <c r="Z152" s="285"/>
      <c r="AA152" s="286"/>
      <c r="AB152" s="156" t="s">
        <v>138</v>
      </c>
    </row>
    <row r="153" spans="1:28" ht="18" customHeight="1" x14ac:dyDescent="0.2">
      <c r="A153" s="120" t="s">
        <v>99</v>
      </c>
      <c r="B153" s="121">
        <f>VLOOKUP($D151,'Tischplan_16er_1.-5.'!$4:$100,2)</f>
        <v>4</v>
      </c>
      <c r="C153" s="121">
        <f>VLOOKUP($D151,'Tischplan_16er_1.-5.'!$4:$100,3)</f>
        <v>3</v>
      </c>
      <c r="D153" s="122" t="s">
        <v>100</v>
      </c>
      <c r="E153" s="122"/>
      <c r="F153" s="123"/>
      <c r="G153" s="124" t="s">
        <v>100</v>
      </c>
      <c r="H153" s="125"/>
      <c r="I153" s="122"/>
      <c r="J153" s="122"/>
      <c r="K153" s="122"/>
      <c r="L153" s="124"/>
      <c r="M153" s="157"/>
      <c r="N153" s="144"/>
      <c r="O153" s="116"/>
      <c r="P153" s="120" t="s">
        <v>99</v>
      </c>
      <c r="Q153" s="121">
        <f>VLOOKUP($S151,'Tischplan_16er_1.-5.'!$4:$100,2)</f>
        <v>3</v>
      </c>
      <c r="R153" s="121">
        <f>VLOOKUP($S151,'Tischplan_16er_1.-5.'!$4:$100,3)</f>
        <v>3</v>
      </c>
      <c r="S153" s="122"/>
      <c r="T153" s="122"/>
      <c r="U153" s="123"/>
      <c r="V153" s="124"/>
      <c r="W153" s="125"/>
      <c r="X153" s="122"/>
      <c r="Y153" s="122"/>
      <c r="Z153" s="122"/>
      <c r="AA153" s="124"/>
      <c r="AB153" s="157"/>
    </row>
    <row r="154" spans="1:28" ht="18" customHeight="1" thickBot="1" x14ac:dyDescent="0.25">
      <c r="A154" s="126" t="s">
        <v>101</v>
      </c>
      <c r="B154" s="127">
        <f>VLOOKUP($D151,'Tischplan_16er_1.-5.'!$4:$100,4)</f>
        <v>1</v>
      </c>
      <c r="C154" s="127">
        <f>VLOOKUP($D151,'Tischplan_16er_1.-5.'!$4:$100,5)</f>
        <v>4</v>
      </c>
      <c r="D154" s="128"/>
      <c r="E154" s="128"/>
      <c r="F154" s="129"/>
      <c r="G154" s="130"/>
      <c r="H154" s="131"/>
      <c r="I154" s="128"/>
      <c r="J154" s="128"/>
      <c r="K154" s="128"/>
      <c r="L154" s="130"/>
      <c r="M154" s="157"/>
      <c r="N154" s="144"/>
      <c r="O154" s="116" t="s">
        <v>100</v>
      </c>
      <c r="P154" s="126" t="s">
        <v>101</v>
      </c>
      <c r="Q154" s="127">
        <f>VLOOKUP($S151,'Tischplan_16er_1.-5.'!$4:$100,4)</f>
        <v>2</v>
      </c>
      <c r="R154" s="127">
        <f>VLOOKUP($S151,'Tischplan_16er_1.-5.'!$4:$100,5)</f>
        <v>4</v>
      </c>
      <c r="S154" s="128"/>
      <c r="T154" s="128"/>
      <c r="U154" s="129"/>
      <c r="V154" s="130"/>
      <c r="W154" s="131"/>
      <c r="X154" s="128"/>
      <c r="Y154" s="128"/>
      <c r="Z154" s="128"/>
      <c r="AA154" s="130"/>
      <c r="AB154" s="157"/>
    </row>
    <row r="155" spans="1:28" ht="18" customHeight="1" thickBot="1" x14ac:dyDescent="0.25">
      <c r="A155" s="132" t="s">
        <v>134</v>
      </c>
      <c r="B155" s="133"/>
      <c r="C155" s="133"/>
      <c r="D155" s="134"/>
      <c r="E155" s="134"/>
      <c r="F155" s="135"/>
      <c r="G155" s="136" t="s">
        <v>100</v>
      </c>
      <c r="H155" s="117"/>
      <c r="I155" s="134"/>
      <c r="J155" s="134"/>
      <c r="K155" s="134"/>
      <c r="L155" s="136"/>
      <c r="N155" s="144"/>
      <c r="O155" s="116"/>
      <c r="P155" s="132" t="s">
        <v>134</v>
      </c>
      <c r="Q155" s="133"/>
      <c r="R155" s="133"/>
      <c r="S155" s="134"/>
      <c r="T155" s="134"/>
      <c r="U155" s="135"/>
      <c r="V155" s="136"/>
      <c r="W155" s="117"/>
      <c r="X155" s="134"/>
      <c r="Y155" s="134"/>
      <c r="Z155" s="134"/>
      <c r="AA155" s="136"/>
      <c r="AB155" s="156"/>
    </row>
    <row r="156" spans="1:28" ht="18" customHeight="1" thickBot="1" x14ac:dyDescent="0.3">
      <c r="A156" s="113" t="s">
        <v>90</v>
      </c>
      <c r="B156" s="114"/>
      <c r="C156" s="114"/>
      <c r="D156" s="115" t="str">
        <f>D151</f>
        <v>E3</v>
      </c>
      <c r="E156" s="115" t="s">
        <v>91</v>
      </c>
      <c r="F156" s="114"/>
      <c r="G156" s="277"/>
      <c r="H156" s="279"/>
      <c r="I156" s="279"/>
      <c r="J156" s="279"/>
      <c r="K156" s="279"/>
      <c r="L156" s="280"/>
      <c r="M156" s="156" t="s">
        <v>138</v>
      </c>
      <c r="N156" s="144"/>
      <c r="O156" s="116"/>
      <c r="P156" s="113" t="s">
        <v>90</v>
      </c>
      <c r="Q156" s="114"/>
      <c r="R156" s="114"/>
      <c r="S156" s="115" t="str">
        <f>S151</f>
        <v>E4</v>
      </c>
      <c r="T156" s="115" t="s">
        <v>91</v>
      </c>
      <c r="U156" s="114"/>
      <c r="V156" s="277"/>
      <c r="W156" s="277"/>
      <c r="X156" s="277"/>
      <c r="Y156" s="277"/>
      <c r="Z156" s="277"/>
      <c r="AA156" s="278"/>
      <c r="AB156" s="156" t="s">
        <v>138</v>
      </c>
    </row>
    <row r="157" spans="1:28" ht="18" customHeight="1" x14ac:dyDescent="0.2">
      <c r="A157" s="120" t="s">
        <v>102</v>
      </c>
      <c r="B157" s="121">
        <f>VLOOKUP($D151,'Tischplan_16er_1.-5.'!$4:$100,10)</f>
        <v>3</v>
      </c>
      <c r="C157" s="121">
        <f>VLOOKUP($D151,'Tischplan_16er_1.-5.'!$4:$100,11)</f>
        <v>1</v>
      </c>
      <c r="D157" s="122"/>
      <c r="E157" s="122"/>
      <c r="F157" s="123"/>
      <c r="G157" s="124" t="s">
        <v>100</v>
      </c>
      <c r="H157" s="125"/>
      <c r="I157" s="122"/>
      <c r="J157" s="122"/>
      <c r="K157" s="122"/>
      <c r="L157" s="124"/>
      <c r="M157" s="157"/>
      <c r="N157" s="149"/>
      <c r="O157" s="137"/>
      <c r="P157" s="120" t="s">
        <v>102</v>
      </c>
      <c r="Q157" s="121">
        <f>VLOOKUP($S151,'Tischplan_16er_1.-5.'!$4:$100,10)</f>
        <v>4</v>
      </c>
      <c r="R157" s="121">
        <f>VLOOKUP($S151,'Tischplan_16er_1.-5.'!$4:$100,11)</f>
        <v>1</v>
      </c>
      <c r="S157" s="122"/>
      <c r="T157" s="122"/>
      <c r="U157" s="123"/>
      <c r="V157" s="124"/>
      <c r="W157" s="125"/>
      <c r="X157" s="122"/>
      <c r="Y157" s="122"/>
      <c r="Z157" s="122"/>
      <c r="AA157" s="124"/>
      <c r="AB157" s="157"/>
    </row>
    <row r="158" spans="1:28" ht="18" customHeight="1" thickBot="1" x14ac:dyDescent="0.25">
      <c r="A158" s="126" t="s">
        <v>103</v>
      </c>
      <c r="B158" s="127">
        <f>VLOOKUP($D151,'Tischplan_16er_1.-5.'!$4:$100,12)</f>
        <v>3</v>
      </c>
      <c r="C158" s="127">
        <f>VLOOKUP($D151,'Tischplan_16er_1.-5.'!$4:$100,13)</f>
        <v>2</v>
      </c>
      <c r="D158" s="128"/>
      <c r="E158" s="128"/>
      <c r="F158" s="129"/>
      <c r="G158" s="130"/>
      <c r="H158" s="131"/>
      <c r="I158" s="128"/>
      <c r="J158" s="128"/>
      <c r="K158" s="128"/>
      <c r="L158" s="130"/>
      <c r="M158" s="157"/>
      <c r="N158" s="149"/>
      <c r="O158" s="137"/>
      <c r="P158" s="126" t="s">
        <v>103</v>
      </c>
      <c r="Q158" s="127">
        <f>VLOOKUP($S151,'Tischplan_16er_1.-5.'!$4:$100,12)</f>
        <v>4</v>
      </c>
      <c r="R158" s="127">
        <f>VLOOKUP($S151,'Tischplan_16er_1.-5.'!$4:$100,13)</f>
        <v>2</v>
      </c>
      <c r="S158" s="128"/>
      <c r="T158" s="128"/>
      <c r="U158" s="129"/>
      <c r="V158" s="130"/>
      <c r="W158" s="131"/>
      <c r="X158" s="128"/>
      <c r="Y158" s="128"/>
      <c r="Z158" s="128"/>
      <c r="AA158" s="130"/>
      <c r="AB158" s="157"/>
    </row>
    <row r="159" spans="1:28" ht="18" customHeight="1" thickBot="1" x14ac:dyDescent="0.25">
      <c r="A159" s="132" t="s">
        <v>135</v>
      </c>
      <c r="B159" s="133"/>
      <c r="C159" s="133"/>
      <c r="D159" s="134"/>
      <c r="E159" s="134"/>
      <c r="F159" s="135"/>
      <c r="G159" s="136"/>
      <c r="H159" s="117"/>
      <c r="I159" s="134"/>
      <c r="J159" s="134"/>
      <c r="K159" s="134"/>
      <c r="L159" s="136"/>
      <c r="N159" s="144"/>
      <c r="O159" s="116"/>
      <c r="P159" s="132" t="s">
        <v>135</v>
      </c>
      <c r="Q159" s="133"/>
      <c r="R159" s="133"/>
      <c r="S159" s="134"/>
      <c r="T159" s="134"/>
      <c r="U159" s="135"/>
      <c r="V159" s="136"/>
      <c r="W159" s="117"/>
      <c r="X159" s="134"/>
      <c r="Y159" s="134"/>
      <c r="Z159" s="134"/>
      <c r="AA159" s="136"/>
      <c r="AB159" s="156"/>
    </row>
    <row r="160" spans="1:28" ht="18" customHeight="1" thickBot="1" x14ac:dyDescent="0.25">
      <c r="A160" s="281" t="s">
        <v>136</v>
      </c>
      <c r="B160" s="282"/>
      <c r="C160" s="283"/>
      <c r="D160" s="134" t="s">
        <v>100</v>
      </c>
      <c r="E160" s="134"/>
      <c r="F160" s="135"/>
      <c r="G160" s="136" t="s">
        <v>100</v>
      </c>
      <c r="H160" s="117"/>
      <c r="I160" s="134"/>
      <c r="J160" s="134"/>
      <c r="K160" s="134"/>
      <c r="L160" s="136"/>
      <c r="N160" s="144"/>
      <c r="O160" s="116"/>
      <c r="P160" s="281" t="s">
        <v>136</v>
      </c>
      <c r="Q160" s="282"/>
      <c r="R160" s="283"/>
      <c r="S160" s="134" t="s">
        <v>100</v>
      </c>
      <c r="T160" s="134"/>
      <c r="U160" s="135"/>
      <c r="V160" s="136" t="s">
        <v>100</v>
      </c>
      <c r="W160" s="117"/>
      <c r="X160" s="134"/>
      <c r="Y160" s="134"/>
      <c r="Z160" s="134"/>
      <c r="AA160" s="136"/>
      <c r="AB160" s="156"/>
    </row>
    <row r="161" spans="1:28" ht="18" customHeight="1" thickBot="1" x14ac:dyDescent="0.3">
      <c r="A161" s="113" t="s">
        <v>90</v>
      </c>
      <c r="B161" s="114"/>
      <c r="C161" s="114"/>
      <c r="D161" s="115" t="str">
        <f>D151</f>
        <v>E3</v>
      </c>
      <c r="E161" s="115" t="s">
        <v>91</v>
      </c>
      <c r="F161" s="114"/>
      <c r="G161" s="277"/>
      <c r="H161" s="277"/>
      <c r="I161" s="277"/>
      <c r="J161" s="277"/>
      <c r="K161" s="277"/>
      <c r="L161" s="278"/>
      <c r="M161" s="156" t="s">
        <v>138</v>
      </c>
      <c r="N161" s="144"/>
      <c r="O161" s="116"/>
      <c r="P161" s="113" t="s">
        <v>90</v>
      </c>
      <c r="Q161" s="114"/>
      <c r="R161" s="114"/>
      <c r="S161" s="115" t="str">
        <f>S151</f>
        <v>E4</v>
      </c>
      <c r="T161" s="115" t="s">
        <v>91</v>
      </c>
      <c r="U161" s="114"/>
      <c r="V161" s="277"/>
      <c r="W161" s="277"/>
      <c r="X161" s="277"/>
      <c r="Y161" s="277"/>
      <c r="Z161" s="277"/>
      <c r="AA161" s="278"/>
      <c r="AB161" s="156" t="s">
        <v>138</v>
      </c>
    </row>
    <row r="162" spans="1:28" ht="18" customHeight="1" x14ac:dyDescent="0.2">
      <c r="A162" s="120" t="s">
        <v>104</v>
      </c>
      <c r="B162" s="121">
        <f>VLOOKUP($D151,'Tischplan_16er_1.-5.'!$4:$100,18)</f>
        <v>6</v>
      </c>
      <c r="C162" s="121">
        <f>VLOOKUP($D151,'Tischplan_16er_1.-5.'!$4:$100,19)</f>
        <v>2</v>
      </c>
      <c r="D162" s="122"/>
      <c r="E162" s="122"/>
      <c r="F162" s="123"/>
      <c r="G162" s="124"/>
      <c r="H162" s="125"/>
      <c r="I162" s="122"/>
      <c r="J162" s="122"/>
      <c r="K162" s="122"/>
      <c r="L162" s="124"/>
      <c r="M162" s="157"/>
      <c r="N162" s="144"/>
      <c r="O162" s="116"/>
      <c r="P162" s="120" t="s">
        <v>104</v>
      </c>
      <c r="Q162" s="121">
        <f>VLOOKUP($S151,'Tischplan_16er_1.-5.'!$4:$100,18)</f>
        <v>5</v>
      </c>
      <c r="R162" s="121">
        <f>VLOOKUP($S151,'Tischplan_16er_1.-5.'!$4:$100,19)</f>
        <v>2</v>
      </c>
      <c r="S162" s="122"/>
      <c r="T162" s="122"/>
      <c r="U162" s="123"/>
      <c r="V162" s="124"/>
      <c r="W162" s="125"/>
      <c r="X162" s="122"/>
      <c r="Y162" s="122"/>
      <c r="Z162" s="122"/>
      <c r="AA162" s="124"/>
      <c r="AB162" s="157"/>
    </row>
    <row r="163" spans="1:28" ht="18" customHeight="1" thickBot="1" x14ac:dyDescent="0.25">
      <c r="A163" s="126" t="s">
        <v>105</v>
      </c>
      <c r="B163" s="127">
        <f>VLOOKUP($D151,'Tischplan_16er_1.-5.'!$4:$100,20)</f>
        <v>8</v>
      </c>
      <c r="C163" s="127">
        <f>VLOOKUP($D151,'Tischplan_16er_1.-5.'!$4:$100,21)</f>
        <v>1</v>
      </c>
      <c r="D163" s="128"/>
      <c r="E163" s="128"/>
      <c r="F163" s="129"/>
      <c r="G163" s="130"/>
      <c r="H163" s="131"/>
      <c r="I163" s="128"/>
      <c r="J163" s="128"/>
      <c r="K163" s="128"/>
      <c r="L163" s="130"/>
      <c r="M163" s="157"/>
      <c r="N163" s="144"/>
      <c r="O163" s="116"/>
      <c r="P163" s="126" t="s">
        <v>105</v>
      </c>
      <c r="Q163" s="127">
        <f>VLOOKUP($S151,'Tischplan_16er_1.-5.'!$4:$100,20)</f>
        <v>7</v>
      </c>
      <c r="R163" s="127">
        <f>VLOOKUP($S151,'Tischplan_16er_1.-5.'!$4:$100,21)</f>
        <v>1</v>
      </c>
      <c r="S163" s="128"/>
      <c r="T163" s="128"/>
      <c r="U163" s="129"/>
      <c r="V163" s="130"/>
      <c r="W163" s="131"/>
      <c r="X163" s="128"/>
      <c r="Y163" s="128"/>
      <c r="Z163" s="128"/>
      <c r="AA163" s="130"/>
      <c r="AB163" s="157"/>
    </row>
    <row r="164" spans="1:28" ht="18" customHeight="1" thickBot="1" x14ac:dyDescent="0.25">
      <c r="A164" s="132" t="s">
        <v>137</v>
      </c>
      <c r="B164" s="133"/>
      <c r="C164" s="133"/>
      <c r="D164" s="134"/>
      <c r="E164" s="134"/>
      <c r="F164" s="135"/>
      <c r="G164" s="136"/>
      <c r="H164" s="117"/>
      <c r="I164" s="134"/>
      <c r="J164" s="134"/>
      <c r="K164" s="134"/>
      <c r="L164" s="136"/>
      <c r="N164" s="144"/>
      <c r="O164" s="116"/>
      <c r="P164" s="132" t="s">
        <v>137</v>
      </c>
      <c r="Q164" s="133"/>
      <c r="R164" s="133"/>
      <c r="S164" s="134"/>
      <c r="T164" s="134"/>
      <c r="U164" s="135"/>
      <c r="V164" s="136"/>
      <c r="W164" s="117"/>
      <c r="X164" s="134"/>
      <c r="Y164" s="134"/>
      <c r="Z164" s="134"/>
      <c r="AA164" s="136"/>
      <c r="AB164" s="156"/>
    </row>
    <row r="165" spans="1:28" ht="3" customHeight="1" x14ac:dyDescent="0.2"/>
    <row r="166" spans="1:28" ht="24" customHeight="1" thickBot="1" x14ac:dyDescent="0.25">
      <c r="A166" s="110"/>
      <c r="B166" s="287" t="str">
        <f>$B$1</f>
        <v xml:space="preserve">  2-Serien Liga</v>
      </c>
      <c r="C166" s="287"/>
      <c r="D166" s="287"/>
      <c r="E166" s="287"/>
      <c r="F166" s="287"/>
      <c r="G166" s="287"/>
      <c r="H166" s="287"/>
      <c r="I166" s="287"/>
      <c r="J166" s="288">
        <f>$J$1</f>
        <v>2023</v>
      </c>
      <c r="K166" s="288"/>
      <c r="L166" s="288"/>
      <c r="M166" s="160" t="s">
        <v>123</v>
      </c>
      <c r="N166" s="148"/>
      <c r="O166" s="111">
        <v>2</v>
      </c>
      <c r="P166" s="110"/>
      <c r="Q166" s="287" t="str">
        <f>$B$1</f>
        <v xml:space="preserve">  2-Serien Liga</v>
      </c>
      <c r="R166" s="287"/>
      <c r="S166" s="287"/>
      <c r="T166" s="287"/>
      <c r="U166" s="287"/>
      <c r="V166" s="287"/>
      <c r="W166" s="287"/>
      <c r="X166" s="287"/>
      <c r="Y166" s="288">
        <f>$J$1</f>
        <v>2023</v>
      </c>
      <c r="Z166" s="288"/>
      <c r="AA166" s="288"/>
    </row>
    <row r="167" spans="1:28" ht="18" customHeight="1" thickBot="1" x14ac:dyDescent="0.3">
      <c r="A167" s="113" t="s">
        <v>90</v>
      </c>
      <c r="B167" s="114"/>
      <c r="C167" s="114"/>
      <c r="D167" s="115" t="str">
        <f>M166&amp;O166-1</f>
        <v>F1</v>
      </c>
      <c r="E167" s="115" t="s">
        <v>91</v>
      </c>
      <c r="F167" s="114"/>
      <c r="G167" s="277"/>
      <c r="H167" s="279"/>
      <c r="I167" s="279"/>
      <c r="J167" s="279"/>
      <c r="K167" s="279"/>
      <c r="L167" s="280"/>
      <c r="N167" s="146"/>
      <c r="O167" s="116"/>
      <c r="P167" s="113" t="s">
        <v>90</v>
      </c>
      <c r="Q167" s="114"/>
      <c r="R167" s="114"/>
      <c r="S167" s="115" t="str">
        <f>M166&amp;O166</f>
        <v>F2</v>
      </c>
      <c r="T167" s="115" t="s">
        <v>91</v>
      </c>
      <c r="U167" s="114"/>
      <c r="V167" s="277"/>
      <c r="W167" s="277"/>
      <c r="X167" s="277"/>
      <c r="Y167" s="277"/>
      <c r="Z167" s="277"/>
      <c r="AA167" s="278"/>
      <c r="AB167" s="156"/>
    </row>
    <row r="168" spans="1:28" ht="18" customHeight="1" thickBot="1" x14ac:dyDescent="0.25">
      <c r="A168" s="117" t="s">
        <v>92</v>
      </c>
      <c r="B168" s="118" t="s">
        <v>93</v>
      </c>
      <c r="C168" s="118" t="s">
        <v>23</v>
      </c>
      <c r="D168" s="118" t="s">
        <v>94</v>
      </c>
      <c r="E168" s="118" t="s">
        <v>95</v>
      </c>
      <c r="F168" s="118" t="s">
        <v>96</v>
      </c>
      <c r="G168" s="119" t="s">
        <v>97</v>
      </c>
      <c r="H168" s="284" t="s">
        <v>98</v>
      </c>
      <c r="I168" s="285"/>
      <c r="J168" s="285"/>
      <c r="K168" s="285"/>
      <c r="L168" s="286"/>
      <c r="M168" s="156" t="s">
        <v>138</v>
      </c>
      <c r="N168" s="146"/>
      <c r="O168" s="116"/>
      <c r="P168" s="117" t="s">
        <v>92</v>
      </c>
      <c r="Q168" s="118" t="s">
        <v>93</v>
      </c>
      <c r="R168" s="118" t="s">
        <v>23</v>
      </c>
      <c r="S168" s="118" t="s">
        <v>94</v>
      </c>
      <c r="T168" s="118" t="s">
        <v>95</v>
      </c>
      <c r="U168" s="118" t="s">
        <v>96</v>
      </c>
      <c r="V168" s="119" t="s">
        <v>97</v>
      </c>
      <c r="W168" s="284" t="s">
        <v>98</v>
      </c>
      <c r="X168" s="285"/>
      <c r="Y168" s="285"/>
      <c r="Z168" s="285"/>
      <c r="AA168" s="286"/>
      <c r="AB168" s="156" t="s">
        <v>138</v>
      </c>
    </row>
    <row r="169" spans="1:28" ht="18" customHeight="1" x14ac:dyDescent="0.2">
      <c r="A169" s="120" t="s">
        <v>99</v>
      </c>
      <c r="B169" s="121">
        <f>VLOOKUP($D167,'Tischplan_16er_1.-5.'!$4:$100,2)</f>
        <v>6</v>
      </c>
      <c r="C169" s="121">
        <f>VLOOKUP($D167,'Tischplan_16er_1.-5.'!$4:$100,3)</f>
        <v>3</v>
      </c>
      <c r="D169" s="122" t="s">
        <v>100</v>
      </c>
      <c r="E169" s="122"/>
      <c r="F169" s="123"/>
      <c r="G169" s="124" t="s">
        <v>100</v>
      </c>
      <c r="H169" s="125"/>
      <c r="I169" s="122"/>
      <c r="J169" s="122"/>
      <c r="K169" s="122"/>
      <c r="L169" s="124"/>
      <c r="M169" s="157"/>
      <c r="N169" s="144"/>
      <c r="O169" s="116"/>
      <c r="P169" s="120" t="s">
        <v>99</v>
      </c>
      <c r="Q169" s="121">
        <f>VLOOKUP($S167,'Tischplan_16er_1.-5.'!$4:$100,2)</f>
        <v>5</v>
      </c>
      <c r="R169" s="121">
        <f>VLOOKUP($S167,'Tischplan_16er_1.-5.'!$4:$100,3)</f>
        <v>3</v>
      </c>
      <c r="S169" s="122"/>
      <c r="T169" s="122"/>
      <c r="U169" s="123"/>
      <c r="V169" s="124"/>
      <c r="W169" s="125"/>
      <c r="X169" s="122"/>
      <c r="Y169" s="122"/>
      <c r="Z169" s="122"/>
      <c r="AA169" s="124"/>
      <c r="AB169" s="157"/>
    </row>
    <row r="170" spans="1:28" ht="18" customHeight="1" thickBot="1" x14ac:dyDescent="0.25">
      <c r="A170" s="126" t="s">
        <v>101</v>
      </c>
      <c r="B170" s="127">
        <f>VLOOKUP($D167,'Tischplan_16er_1.-5.'!$4:$100,4)</f>
        <v>7</v>
      </c>
      <c r="C170" s="127">
        <f>VLOOKUP($D167,'Tischplan_16er_1.-5.'!$4:$100,5)</f>
        <v>4</v>
      </c>
      <c r="D170" s="128"/>
      <c r="E170" s="128"/>
      <c r="F170" s="129"/>
      <c r="G170" s="130"/>
      <c r="H170" s="131"/>
      <c r="I170" s="128"/>
      <c r="J170" s="128"/>
      <c r="K170" s="128"/>
      <c r="L170" s="130"/>
      <c r="M170" s="157"/>
      <c r="N170" s="144"/>
      <c r="O170" s="116" t="s">
        <v>100</v>
      </c>
      <c r="P170" s="126" t="s">
        <v>101</v>
      </c>
      <c r="Q170" s="127">
        <f>VLOOKUP($S167,'Tischplan_16er_1.-5.'!$4:$100,4)</f>
        <v>8</v>
      </c>
      <c r="R170" s="127">
        <f>VLOOKUP($S167,'Tischplan_16er_1.-5.'!$4:$100,5)</f>
        <v>4</v>
      </c>
      <c r="S170" s="128"/>
      <c r="T170" s="128"/>
      <c r="U170" s="129"/>
      <c r="V170" s="130"/>
      <c r="W170" s="131"/>
      <c r="X170" s="128"/>
      <c r="Y170" s="128"/>
      <c r="Z170" s="128"/>
      <c r="AA170" s="130"/>
      <c r="AB170" s="157"/>
    </row>
    <row r="171" spans="1:28" ht="18" customHeight="1" thickBot="1" x14ac:dyDescent="0.25">
      <c r="A171" s="132" t="s">
        <v>134</v>
      </c>
      <c r="B171" s="133"/>
      <c r="C171" s="133"/>
      <c r="D171" s="134"/>
      <c r="E171" s="134"/>
      <c r="F171" s="135"/>
      <c r="G171" s="136" t="s">
        <v>100</v>
      </c>
      <c r="H171" s="117"/>
      <c r="I171" s="134"/>
      <c r="J171" s="134"/>
      <c r="K171" s="134"/>
      <c r="L171" s="136"/>
      <c r="N171" s="144"/>
      <c r="O171" s="116"/>
      <c r="P171" s="132" t="s">
        <v>134</v>
      </c>
      <c r="Q171" s="133"/>
      <c r="R171" s="133"/>
      <c r="S171" s="134"/>
      <c r="T171" s="134"/>
      <c r="U171" s="135"/>
      <c r="V171" s="136"/>
      <c r="W171" s="117"/>
      <c r="X171" s="134"/>
      <c r="Y171" s="134"/>
      <c r="Z171" s="134"/>
      <c r="AA171" s="136"/>
      <c r="AB171" s="156"/>
    </row>
    <row r="172" spans="1:28" ht="18" customHeight="1" thickBot="1" x14ac:dyDescent="0.3">
      <c r="A172" s="113" t="s">
        <v>90</v>
      </c>
      <c r="B172" s="114"/>
      <c r="C172" s="114"/>
      <c r="D172" s="115" t="str">
        <f>D167</f>
        <v>F1</v>
      </c>
      <c r="E172" s="115" t="s">
        <v>91</v>
      </c>
      <c r="F172" s="114"/>
      <c r="G172" s="277"/>
      <c r="H172" s="279"/>
      <c r="I172" s="279"/>
      <c r="J172" s="279"/>
      <c r="K172" s="279"/>
      <c r="L172" s="280"/>
      <c r="M172" s="156" t="s">
        <v>138</v>
      </c>
      <c r="N172" s="144"/>
      <c r="O172" s="116"/>
      <c r="P172" s="113" t="s">
        <v>90</v>
      </c>
      <c r="Q172" s="114"/>
      <c r="R172" s="114"/>
      <c r="S172" s="115" t="str">
        <f>S167</f>
        <v>F2</v>
      </c>
      <c r="T172" s="115" t="s">
        <v>91</v>
      </c>
      <c r="U172" s="114"/>
      <c r="V172" s="277"/>
      <c r="W172" s="277"/>
      <c r="X172" s="277"/>
      <c r="Y172" s="277"/>
      <c r="Z172" s="277"/>
      <c r="AA172" s="278"/>
      <c r="AB172" s="156" t="s">
        <v>138</v>
      </c>
    </row>
    <row r="173" spans="1:28" ht="18" customHeight="1" x14ac:dyDescent="0.2">
      <c r="A173" s="120" t="s">
        <v>102</v>
      </c>
      <c r="B173" s="121">
        <f>VLOOKUP($D167,'Tischplan_16er_1.-5.'!$4:$100,10)</f>
        <v>5</v>
      </c>
      <c r="C173" s="121">
        <f>VLOOKUP($D167,'Tischplan_16er_1.-5.'!$4:$100,11)</f>
        <v>1</v>
      </c>
      <c r="D173" s="122"/>
      <c r="E173" s="122"/>
      <c r="F173" s="123"/>
      <c r="G173" s="124" t="s">
        <v>100</v>
      </c>
      <c r="H173" s="125"/>
      <c r="I173" s="122"/>
      <c r="J173" s="122"/>
      <c r="K173" s="122"/>
      <c r="L173" s="124"/>
      <c r="M173" s="157"/>
      <c r="N173" s="149"/>
      <c r="O173" s="137"/>
      <c r="P173" s="120" t="s">
        <v>102</v>
      </c>
      <c r="Q173" s="121">
        <f>VLOOKUP($S167,'Tischplan_16er_1.-5.'!$4:$100,10)</f>
        <v>6</v>
      </c>
      <c r="R173" s="121">
        <f>VLOOKUP($S167,'Tischplan_16er_1.-5.'!$4:$100,11)</f>
        <v>1</v>
      </c>
      <c r="S173" s="122"/>
      <c r="T173" s="122"/>
      <c r="U173" s="123"/>
      <c r="V173" s="124"/>
      <c r="W173" s="125"/>
      <c r="X173" s="122"/>
      <c r="Y173" s="122"/>
      <c r="Z173" s="122"/>
      <c r="AA173" s="124"/>
      <c r="AB173" s="157"/>
    </row>
    <row r="174" spans="1:28" ht="18" customHeight="1" thickBot="1" x14ac:dyDescent="0.25">
      <c r="A174" s="126" t="s">
        <v>103</v>
      </c>
      <c r="B174" s="127">
        <f>VLOOKUP($D167,'Tischplan_16er_1.-5.'!$4:$100,12)</f>
        <v>5</v>
      </c>
      <c r="C174" s="127">
        <f>VLOOKUP($D167,'Tischplan_16er_1.-5.'!$4:$100,13)</f>
        <v>2</v>
      </c>
      <c r="D174" s="128"/>
      <c r="E174" s="128"/>
      <c r="F174" s="129"/>
      <c r="G174" s="130"/>
      <c r="H174" s="131"/>
      <c r="I174" s="128"/>
      <c r="J174" s="128"/>
      <c r="K174" s="128"/>
      <c r="L174" s="130"/>
      <c r="M174" s="157"/>
      <c r="N174" s="149"/>
      <c r="O174" s="137"/>
      <c r="P174" s="126" t="s">
        <v>103</v>
      </c>
      <c r="Q174" s="127">
        <f>VLOOKUP($S167,'Tischplan_16er_1.-5.'!$4:$100,12)</f>
        <v>6</v>
      </c>
      <c r="R174" s="127">
        <f>VLOOKUP($S167,'Tischplan_16er_1.-5.'!$4:$100,13)</f>
        <v>2</v>
      </c>
      <c r="S174" s="128"/>
      <c r="T174" s="128"/>
      <c r="U174" s="129"/>
      <c r="V174" s="130"/>
      <c r="W174" s="131"/>
      <c r="X174" s="128"/>
      <c r="Y174" s="128"/>
      <c r="Z174" s="128"/>
      <c r="AA174" s="130"/>
      <c r="AB174" s="157"/>
    </row>
    <row r="175" spans="1:28" ht="18" customHeight="1" thickBot="1" x14ac:dyDescent="0.25">
      <c r="A175" s="132" t="s">
        <v>135</v>
      </c>
      <c r="B175" s="133"/>
      <c r="C175" s="133"/>
      <c r="D175" s="134"/>
      <c r="E175" s="134"/>
      <c r="F175" s="135"/>
      <c r="G175" s="136"/>
      <c r="H175" s="117"/>
      <c r="I175" s="134"/>
      <c r="J175" s="134"/>
      <c r="K175" s="134"/>
      <c r="L175" s="136"/>
      <c r="N175" s="144"/>
      <c r="O175" s="116"/>
      <c r="P175" s="132" t="s">
        <v>135</v>
      </c>
      <c r="Q175" s="133"/>
      <c r="R175" s="133"/>
      <c r="S175" s="134"/>
      <c r="T175" s="134"/>
      <c r="U175" s="135"/>
      <c r="V175" s="136"/>
      <c r="W175" s="117"/>
      <c r="X175" s="134"/>
      <c r="Y175" s="134"/>
      <c r="Z175" s="134"/>
      <c r="AA175" s="136"/>
      <c r="AB175" s="156"/>
    </row>
    <row r="176" spans="1:28" ht="18" customHeight="1" thickBot="1" x14ac:dyDescent="0.25">
      <c r="A176" s="281" t="s">
        <v>136</v>
      </c>
      <c r="B176" s="282"/>
      <c r="C176" s="283"/>
      <c r="D176" s="134" t="s">
        <v>100</v>
      </c>
      <c r="E176" s="134"/>
      <c r="F176" s="135"/>
      <c r="G176" s="136" t="s">
        <v>100</v>
      </c>
      <c r="H176" s="117"/>
      <c r="I176" s="134"/>
      <c r="J176" s="134"/>
      <c r="K176" s="134"/>
      <c r="L176" s="136"/>
      <c r="N176" s="144"/>
      <c r="O176" s="116"/>
      <c r="P176" s="281" t="s">
        <v>136</v>
      </c>
      <c r="Q176" s="282"/>
      <c r="R176" s="283"/>
      <c r="S176" s="134" t="s">
        <v>100</v>
      </c>
      <c r="T176" s="134"/>
      <c r="U176" s="135"/>
      <c r="V176" s="136" t="s">
        <v>100</v>
      </c>
      <c r="W176" s="117"/>
      <c r="X176" s="134"/>
      <c r="Y176" s="134"/>
      <c r="Z176" s="134"/>
      <c r="AA176" s="136"/>
      <c r="AB176" s="156"/>
    </row>
    <row r="177" spans="1:28" ht="18" customHeight="1" thickBot="1" x14ac:dyDescent="0.3">
      <c r="A177" s="113" t="s">
        <v>90</v>
      </c>
      <c r="B177" s="114"/>
      <c r="C177" s="114"/>
      <c r="D177" s="115" t="str">
        <f>D167</f>
        <v>F1</v>
      </c>
      <c r="E177" s="115" t="s">
        <v>91</v>
      </c>
      <c r="F177" s="114"/>
      <c r="G177" s="277"/>
      <c r="H177" s="277"/>
      <c r="I177" s="277"/>
      <c r="J177" s="277"/>
      <c r="K177" s="277"/>
      <c r="L177" s="278"/>
      <c r="M177" s="156" t="s">
        <v>138</v>
      </c>
      <c r="N177" s="144"/>
      <c r="O177" s="116"/>
      <c r="P177" s="113" t="s">
        <v>90</v>
      </c>
      <c r="Q177" s="114"/>
      <c r="R177" s="114"/>
      <c r="S177" s="115" t="str">
        <f>S167</f>
        <v>F2</v>
      </c>
      <c r="T177" s="115" t="s">
        <v>91</v>
      </c>
      <c r="U177" s="114"/>
      <c r="V177" s="277"/>
      <c r="W177" s="277"/>
      <c r="X177" s="277"/>
      <c r="Y177" s="277"/>
      <c r="Z177" s="277"/>
      <c r="AA177" s="278"/>
      <c r="AB177" s="156" t="s">
        <v>138</v>
      </c>
    </row>
    <row r="178" spans="1:28" ht="18" customHeight="1" x14ac:dyDescent="0.2">
      <c r="A178" s="120" t="s">
        <v>104</v>
      </c>
      <c r="B178" s="121">
        <f>VLOOKUP($D167,'Tischplan_16er_1.-5.'!$4:$100,18)</f>
        <v>4</v>
      </c>
      <c r="C178" s="121">
        <f>VLOOKUP($D167,'Tischplan_16er_1.-5.'!$4:$100,19)</f>
        <v>2</v>
      </c>
      <c r="D178" s="122"/>
      <c r="E178" s="122"/>
      <c r="F178" s="123"/>
      <c r="G178" s="124"/>
      <c r="H178" s="125"/>
      <c r="I178" s="122"/>
      <c r="J178" s="122"/>
      <c r="K178" s="122"/>
      <c r="L178" s="124"/>
      <c r="M178" s="157"/>
      <c r="N178" s="144"/>
      <c r="O178" s="116"/>
      <c r="P178" s="120" t="s">
        <v>104</v>
      </c>
      <c r="Q178" s="121">
        <f>VLOOKUP($S167,'Tischplan_16er_1.-5.'!$4:$100,18)</f>
        <v>3</v>
      </c>
      <c r="R178" s="121">
        <f>VLOOKUP($S167,'Tischplan_16er_1.-5.'!$4:$100,19)</f>
        <v>2</v>
      </c>
      <c r="S178" s="122"/>
      <c r="T178" s="122"/>
      <c r="U178" s="123"/>
      <c r="V178" s="124"/>
      <c r="W178" s="125"/>
      <c r="X178" s="122"/>
      <c r="Y178" s="122"/>
      <c r="Z178" s="122"/>
      <c r="AA178" s="124"/>
      <c r="AB178" s="157"/>
    </row>
    <row r="179" spans="1:28" ht="18" customHeight="1" thickBot="1" x14ac:dyDescent="0.25">
      <c r="A179" s="126" t="s">
        <v>105</v>
      </c>
      <c r="B179" s="127">
        <f>VLOOKUP($D167,'Tischplan_16er_1.-5.'!$4:$100,20)</f>
        <v>2</v>
      </c>
      <c r="C179" s="127">
        <f>VLOOKUP($D167,'Tischplan_16er_1.-5.'!$4:$100,21)</f>
        <v>1</v>
      </c>
      <c r="D179" s="128"/>
      <c r="E179" s="128"/>
      <c r="F179" s="129"/>
      <c r="G179" s="130"/>
      <c r="H179" s="131"/>
      <c r="I179" s="128"/>
      <c r="J179" s="128"/>
      <c r="K179" s="128"/>
      <c r="L179" s="130"/>
      <c r="M179" s="157"/>
      <c r="N179" s="144"/>
      <c r="O179" s="116"/>
      <c r="P179" s="126" t="s">
        <v>105</v>
      </c>
      <c r="Q179" s="127">
        <f>VLOOKUP($S167,'Tischplan_16er_1.-5.'!$4:$100,20)</f>
        <v>1</v>
      </c>
      <c r="R179" s="127">
        <f>VLOOKUP($S167,'Tischplan_16er_1.-5.'!$4:$100,21)</f>
        <v>1</v>
      </c>
      <c r="S179" s="128"/>
      <c r="T179" s="128"/>
      <c r="U179" s="129"/>
      <c r="V179" s="130"/>
      <c r="W179" s="131"/>
      <c r="X179" s="128"/>
      <c r="Y179" s="128"/>
      <c r="Z179" s="128"/>
      <c r="AA179" s="130"/>
      <c r="AB179" s="157"/>
    </row>
    <row r="180" spans="1:28" ht="18" customHeight="1" thickBot="1" x14ac:dyDescent="0.25">
      <c r="A180" s="132" t="s">
        <v>137</v>
      </c>
      <c r="B180" s="133"/>
      <c r="C180" s="133"/>
      <c r="D180" s="134"/>
      <c r="E180" s="134"/>
      <c r="F180" s="135"/>
      <c r="G180" s="136"/>
      <c r="H180" s="117"/>
      <c r="I180" s="134"/>
      <c r="J180" s="134"/>
      <c r="K180" s="134"/>
      <c r="L180" s="136"/>
      <c r="N180" s="144"/>
      <c r="O180" s="116"/>
      <c r="P180" s="132" t="s">
        <v>137</v>
      </c>
      <c r="Q180" s="133"/>
      <c r="R180" s="133"/>
      <c r="S180" s="134"/>
      <c r="T180" s="134"/>
      <c r="U180" s="135"/>
      <c r="V180" s="136"/>
      <c r="W180" s="117"/>
      <c r="X180" s="134"/>
      <c r="Y180" s="134"/>
      <c r="Z180" s="134"/>
      <c r="AA180" s="136"/>
      <c r="AB180" s="156"/>
    </row>
    <row r="181" spans="1:28" ht="15" customHeight="1" x14ac:dyDescent="0.2">
      <c r="A181" s="138"/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58"/>
      <c r="N181" s="147"/>
      <c r="O181" s="140"/>
      <c r="P181" s="138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</row>
    <row r="182" spans="1:28" ht="15" customHeight="1" x14ac:dyDescent="0.2">
      <c r="A182" s="141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59"/>
      <c r="N182" s="142"/>
      <c r="O182" s="143"/>
      <c r="P182" s="141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</row>
    <row r="183" spans="1:28" ht="24" customHeight="1" thickBot="1" x14ac:dyDescent="0.25">
      <c r="A183" s="110"/>
      <c r="B183" s="287" t="str">
        <f>$B$1</f>
        <v xml:space="preserve">  2-Serien Liga</v>
      </c>
      <c r="C183" s="287"/>
      <c r="D183" s="287"/>
      <c r="E183" s="287"/>
      <c r="F183" s="287"/>
      <c r="G183" s="287"/>
      <c r="H183" s="287"/>
      <c r="I183" s="287"/>
      <c r="J183" s="288">
        <f>$J$1</f>
        <v>2023</v>
      </c>
      <c r="K183" s="288"/>
      <c r="L183" s="288"/>
      <c r="M183" s="160" t="str">
        <f>M166</f>
        <v>F</v>
      </c>
      <c r="N183" s="148"/>
      <c r="O183" s="111">
        <f>O166+2</f>
        <v>4</v>
      </c>
      <c r="P183" s="110"/>
      <c r="Q183" s="287" t="str">
        <f>$B$1</f>
        <v xml:space="preserve">  2-Serien Liga</v>
      </c>
      <c r="R183" s="287"/>
      <c r="S183" s="287"/>
      <c r="T183" s="287"/>
      <c r="U183" s="287"/>
      <c r="V183" s="287"/>
      <c r="W183" s="287"/>
      <c r="X183" s="287"/>
      <c r="Y183" s="288">
        <f>$J$1</f>
        <v>2023</v>
      </c>
      <c r="Z183" s="288"/>
      <c r="AA183" s="288"/>
    </row>
    <row r="184" spans="1:28" ht="18" customHeight="1" thickBot="1" x14ac:dyDescent="0.3">
      <c r="A184" s="113" t="s">
        <v>90</v>
      </c>
      <c r="B184" s="114"/>
      <c r="C184" s="114"/>
      <c r="D184" s="115" t="str">
        <f>M183&amp;O183-1</f>
        <v>F3</v>
      </c>
      <c r="E184" s="115" t="s">
        <v>91</v>
      </c>
      <c r="F184" s="114"/>
      <c r="G184" s="277"/>
      <c r="H184" s="279"/>
      <c r="I184" s="279"/>
      <c r="J184" s="279"/>
      <c r="K184" s="279"/>
      <c r="L184" s="280"/>
      <c r="N184" s="146"/>
      <c r="O184" s="116"/>
      <c r="P184" s="113" t="s">
        <v>90</v>
      </c>
      <c r="Q184" s="114"/>
      <c r="R184" s="114"/>
      <c r="S184" s="115" t="str">
        <f>M183&amp;O183</f>
        <v>F4</v>
      </c>
      <c r="T184" s="115" t="s">
        <v>91</v>
      </c>
      <c r="U184" s="114"/>
      <c r="V184" s="277"/>
      <c r="W184" s="277"/>
      <c r="X184" s="277"/>
      <c r="Y184" s="277"/>
      <c r="Z184" s="277"/>
      <c r="AA184" s="278"/>
      <c r="AB184" s="156"/>
    </row>
    <row r="185" spans="1:28" ht="18" customHeight="1" thickBot="1" x14ac:dyDescent="0.25">
      <c r="A185" s="117" t="s">
        <v>92</v>
      </c>
      <c r="B185" s="118" t="s">
        <v>93</v>
      </c>
      <c r="C185" s="118" t="s">
        <v>23</v>
      </c>
      <c r="D185" s="118" t="s">
        <v>94</v>
      </c>
      <c r="E185" s="118" t="s">
        <v>95</v>
      </c>
      <c r="F185" s="118" t="s">
        <v>96</v>
      </c>
      <c r="G185" s="119" t="s">
        <v>97</v>
      </c>
      <c r="H185" s="284" t="s">
        <v>98</v>
      </c>
      <c r="I185" s="285"/>
      <c r="J185" s="285"/>
      <c r="K185" s="285"/>
      <c r="L185" s="286"/>
      <c r="M185" s="156" t="s">
        <v>138</v>
      </c>
      <c r="N185" s="146"/>
      <c r="O185" s="116"/>
      <c r="P185" s="117" t="s">
        <v>92</v>
      </c>
      <c r="Q185" s="118" t="s">
        <v>93</v>
      </c>
      <c r="R185" s="118" t="s">
        <v>23</v>
      </c>
      <c r="S185" s="118" t="s">
        <v>94</v>
      </c>
      <c r="T185" s="118" t="s">
        <v>95</v>
      </c>
      <c r="U185" s="118" t="s">
        <v>96</v>
      </c>
      <c r="V185" s="119" t="s">
        <v>97</v>
      </c>
      <c r="W185" s="284" t="s">
        <v>98</v>
      </c>
      <c r="X185" s="285"/>
      <c r="Y185" s="285"/>
      <c r="Z185" s="285"/>
      <c r="AA185" s="286"/>
      <c r="AB185" s="156" t="s">
        <v>138</v>
      </c>
    </row>
    <row r="186" spans="1:28" ht="18" customHeight="1" x14ac:dyDescent="0.2">
      <c r="A186" s="120" t="s">
        <v>99</v>
      </c>
      <c r="B186" s="121">
        <f>VLOOKUP($D184,'Tischplan_16er_1.-5.'!$4:$100,2)</f>
        <v>8</v>
      </c>
      <c r="C186" s="121">
        <f>VLOOKUP($D184,'Tischplan_16er_1.-5.'!$4:$100,3)</f>
        <v>3</v>
      </c>
      <c r="D186" s="122" t="s">
        <v>100</v>
      </c>
      <c r="E186" s="122"/>
      <c r="F186" s="123"/>
      <c r="G186" s="124" t="s">
        <v>100</v>
      </c>
      <c r="H186" s="125"/>
      <c r="I186" s="122"/>
      <c r="J186" s="122"/>
      <c r="K186" s="122"/>
      <c r="L186" s="124"/>
      <c r="M186" s="157"/>
      <c r="N186" s="144"/>
      <c r="O186" s="116"/>
      <c r="P186" s="120" t="s">
        <v>99</v>
      </c>
      <c r="Q186" s="121">
        <f>VLOOKUP($S184,'Tischplan_16er_1.-5.'!$4:$100,2)</f>
        <v>7</v>
      </c>
      <c r="R186" s="121">
        <f>VLOOKUP($S184,'Tischplan_16er_1.-5.'!$4:$100,3)</f>
        <v>3</v>
      </c>
      <c r="S186" s="122"/>
      <c r="T186" s="122"/>
      <c r="U186" s="123"/>
      <c r="V186" s="124"/>
      <c r="W186" s="125"/>
      <c r="X186" s="122"/>
      <c r="Y186" s="122"/>
      <c r="Z186" s="122"/>
      <c r="AA186" s="124"/>
      <c r="AB186" s="157"/>
    </row>
    <row r="187" spans="1:28" ht="18" customHeight="1" thickBot="1" x14ac:dyDescent="0.25">
      <c r="A187" s="126" t="s">
        <v>101</v>
      </c>
      <c r="B187" s="127">
        <f>VLOOKUP($D184,'Tischplan_16er_1.-5.'!$4:$100,4)</f>
        <v>5</v>
      </c>
      <c r="C187" s="127">
        <f>VLOOKUP($D184,'Tischplan_16er_1.-5.'!$4:$100,5)</f>
        <v>4</v>
      </c>
      <c r="D187" s="128"/>
      <c r="E187" s="128"/>
      <c r="F187" s="129"/>
      <c r="G187" s="130"/>
      <c r="H187" s="131"/>
      <c r="I187" s="128"/>
      <c r="J187" s="128"/>
      <c r="K187" s="128"/>
      <c r="L187" s="130"/>
      <c r="M187" s="157"/>
      <c r="N187" s="144"/>
      <c r="O187" s="116" t="s">
        <v>100</v>
      </c>
      <c r="P187" s="126" t="s">
        <v>101</v>
      </c>
      <c r="Q187" s="127">
        <f>VLOOKUP($S184,'Tischplan_16er_1.-5.'!$4:$100,4)</f>
        <v>6</v>
      </c>
      <c r="R187" s="127">
        <f>VLOOKUP($S184,'Tischplan_16er_1.-5.'!$4:$100,5)</f>
        <v>4</v>
      </c>
      <c r="S187" s="128"/>
      <c r="T187" s="128"/>
      <c r="U187" s="129"/>
      <c r="V187" s="130"/>
      <c r="W187" s="131"/>
      <c r="X187" s="128"/>
      <c r="Y187" s="128"/>
      <c r="Z187" s="128"/>
      <c r="AA187" s="130"/>
      <c r="AB187" s="157"/>
    </row>
    <row r="188" spans="1:28" ht="18" customHeight="1" thickBot="1" x14ac:dyDescent="0.25">
      <c r="A188" s="132" t="s">
        <v>134</v>
      </c>
      <c r="B188" s="133"/>
      <c r="C188" s="133"/>
      <c r="D188" s="134"/>
      <c r="E188" s="134"/>
      <c r="F188" s="135"/>
      <c r="G188" s="136" t="s">
        <v>100</v>
      </c>
      <c r="H188" s="117"/>
      <c r="I188" s="134"/>
      <c r="J188" s="134"/>
      <c r="K188" s="134"/>
      <c r="L188" s="136"/>
      <c r="N188" s="144"/>
      <c r="O188" s="116"/>
      <c r="P188" s="132" t="s">
        <v>134</v>
      </c>
      <c r="Q188" s="133"/>
      <c r="R188" s="133"/>
      <c r="S188" s="134"/>
      <c r="T188" s="134"/>
      <c r="U188" s="135"/>
      <c r="V188" s="136"/>
      <c r="W188" s="117"/>
      <c r="X188" s="134"/>
      <c r="Y188" s="134"/>
      <c r="Z188" s="134"/>
      <c r="AA188" s="136"/>
      <c r="AB188" s="156"/>
    </row>
    <row r="189" spans="1:28" ht="18" customHeight="1" thickBot="1" x14ac:dyDescent="0.3">
      <c r="A189" s="113" t="s">
        <v>90</v>
      </c>
      <c r="B189" s="114"/>
      <c r="C189" s="114"/>
      <c r="D189" s="115" t="str">
        <f>D184</f>
        <v>F3</v>
      </c>
      <c r="E189" s="115" t="s">
        <v>91</v>
      </c>
      <c r="F189" s="114"/>
      <c r="G189" s="277"/>
      <c r="H189" s="279"/>
      <c r="I189" s="279"/>
      <c r="J189" s="279"/>
      <c r="K189" s="279"/>
      <c r="L189" s="280"/>
      <c r="M189" s="156" t="s">
        <v>138</v>
      </c>
      <c r="N189" s="144"/>
      <c r="O189" s="116"/>
      <c r="P189" s="113" t="s">
        <v>90</v>
      </c>
      <c r="Q189" s="114"/>
      <c r="R189" s="114"/>
      <c r="S189" s="115" t="str">
        <f>S184</f>
        <v>F4</v>
      </c>
      <c r="T189" s="115" t="s">
        <v>91</v>
      </c>
      <c r="U189" s="114"/>
      <c r="V189" s="277"/>
      <c r="W189" s="277"/>
      <c r="X189" s="277"/>
      <c r="Y189" s="277"/>
      <c r="Z189" s="277"/>
      <c r="AA189" s="278"/>
      <c r="AB189" s="156" t="s">
        <v>138</v>
      </c>
    </row>
    <row r="190" spans="1:28" ht="18" customHeight="1" x14ac:dyDescent="0.2">
      <c r="A190" s="120" t="s">
        <v>102</v>
      </c>
      <c r="B190" s="121">
        <f>VLOOKUP($D184,'Tischplan_16er_1.-5.'!$4:$100,10)</f>
        <v>7</v>
      </c>
      <c r="C190" s="121">
        <f>VLOOKUP($D184,'Tischplan_16er_1.-5.'!$4:$100,11)</f>
        <v>1</v>
      </c>
      <c r="D190" s="122"/>
      <c r="E190" s="122"/>
      <c r="F190" s="123"/>
      <c r="G190" s="124" t="s">
        <v>100</v>
      </c>
      <c r="H190" s="125"/>
      <c r="I190" s="122"/>
      <c r="J190" s="122"/>
      <c r="K190" s="122"/>
      <c r="L190" s="124"/>
      <c r="M190" s="157"/>
      <c r="N190" s="149"/>
      <c r="O190" s="137"/>
      <c r="P190" s="120" t="s">
        <v>102</v>
      </c>
      <c r="Q190" s="121">
        <f>VLOOKUP($S184,'Tischplan_16er_1.-5.'!$4:$100,10)</f>
        <v>8</v>
      </c>
      <c r="R190" s="121">
        <f>VLOOKUP($S184,'Tischplan_16er_1.-5.'!$4:$100,11)</f>
        <v>1</v>
      </c>
      <c r="S190" s="122"/>
      <c r="T190" s="122"/>
      <c r="U190" s="123"/>
      <c r="V190" s="124"/>
      <c r="W190" s="125"/>
      <c r="X190" s="122"/>
      <c r="Y190" s="122"/>
      <c r="Z190" s="122"/>
      <c r="AA190" s="124"/>
      <c r="AB190" s="157"/>
    </row>
    <row r="191" spans="1:28" ht="18" customHeight="1" thickBot="1" x14ac:dyDescent="0.25">
      <c r="A191" s="126" t="s">
        <v>103</v>
      </c>
      <c r="B191" s="127">
        <f>VLOOKUP($D184,'Tischplan_16er_1.-5.'!$4:$100,12)</f>
        <v>7</v>
      </c>
      <c r="C191" s="127">
        <f>VLOOKUP($D184,'Tischplan_16er_1.-5.'!$4:$100,13)</f>
        <v>2</v>
      </c>
      <c r="D191" s="128"/>
      <c r="E191" s="128"/>
      <c r="F191" s="129"/>
      <c r="G191" s="130"/>
      <c r="H191" s="131"/>
      <c r="I191" s="128"/>
      <c r="J191" s="128"/>
      <c r="K191" s="128"/>
      <c r="L191" s="130"/>
      <c r="M191" s="157"/>
      <c r="N191" s="149"/>
      <c r="O191" s="137"/>
      <c r="P191" s="126" t="s">
        <v>103</v>
      </c>
      <c r="Q191" s="127">
        <f>VLOOKUP($S184,'Tischplan_16er_1.-5.'!$4:$100,12)</f>
        <v>8</v>
      </c>
      <c r="R191" s="127">
        <f>VLOOKUP($S184,'Tischplan_16er_1.-5.'!$4:$100,13)</f>
        <v>2</v>
      </c>
      <c r="S191" s="128"/>
      <c r="T191" s="128"/>
      <c r="U191" s="129"/>
      <c r="V191" s="130"/>
      <c r="W191" s="131"/>
      <c r="X191" s="128"/>
      <c r="Y191" s="128"/>
      <c r="Z191" s="128"/>
      <c r="AA191" s="130"/>
      <c r="AB191" s="157"/>
    </row>
    <row r="192" spans="1:28" ht="18" customHeight="1" thickBot="1" x14ac:dyDescent="0.25">
      <c r="A192" s="132" t="s">
        <v>135</v>
      </c>
      <c r="B192" s="133"/>
      <c r="C192" s="133"/>
      <c r="D192" s="134"/>
      <c r="E192" s="134"/>
      <c r="F192" s="135"/>
      <c r="G192" s="136"/>
      <c r="H192" s="117"/>
      <c r="I192" s="134"/>
      <c r="J192" s="134"/>
      <c r="K192" s="134"/>
      <c r="L192" s="136"/>
      <c r="N192" s="144"/>
      <c r="O192" s="116"/>
      <c r="P192" s="132" t="s">
        <v>135</v>
      </c>
      <c r="Q192" s="133"/>
      <c r="R192" s="133"/>
      <c r="S192" s="134"/>
      <c r="T192" s="134"/>
      <c r="U192" s="135"/>
      <c r="V192" s="136"/>
      <c r="W192" s="117"/>
      <c r="X192" s="134"/>
      <c r="Y192" s="134"/>
      <c r="Z192" s="134"/>
      <c r="AA192" s="136"/>
      <c r="AB192" s="156"/>
    </row>
    <row r="193" spans="1:28" ht="18" customHeight="1" thickBot="1" x14ac:dyDescent="0.25">
      <c r="A193" s="281" t="s">
        <v>136</v>
      </c>
      <c r="B193" s="282"/>
      <c r="C193" s="283"/>
      <c r="D193" s="134" t="s">
        <v>100</v>
      </c>
      <c r="E193" s="134"/>
      <c r="F193" s="135"/>
      <c r="G193" s="136" t="s">
        <v>100</v>
      </c>
      <c r="H193" s="117"/>
      <c r="I193" s="134"/>
      <c r="J193" s="134"/>
      <c r="K193" s="134"/>
      <c r="L193" s="136"/>
      <c r="N193" s="144"/>
      <c r="O193" s="116"/>
      <c r="P193" s="281" t="s">
        <v>136</v>
      </c>
      <c r="Q193" s="282"/>
      <c r="R193" s="283"/>
      <c r="S193" s="134" t="s">
        <v>100</v>
      </c>
      <c r="T193" s="134"/>
      <c r="U193" s="135"/>
      <c r="V193" s="136" t="s">
        <v>100</v>
      </c>
      <c r="W193" s="117"/>
      <c r="X193" s="134"/>
      <c r="Y193" s="134"/>
      <c r="Z193" s="134"/>
      <c r="AA193" s="136"/>
      <c r="AB193" s="156"/>
    </row>
    <row r="194" spans="1:28" ht="18" customHeight="1" thickBot="1" x14ac:dyDescent="0.3">
      <c r="A194" s="113" t="s">
        <v>90</v>
      </c>
      <c r="B194" s="114"/>
      <c r="C194" s="114"/>
      <c r="D194" s="115" t="str">
        <f>D184</f>
        <v>F3</v>
      </c>
      <c r="E194" s="115" t="s">
        <v>91</v>
      </c>
      <c r="F194" s="114"/>
      <c r="G194" s="277"/>
      <c r="H194" s="277"/>
      <c r="I194" s="277"/>
      <c r="J194" s="277"/>
      <c r="K194" s="277"/>
      <c r="L194" s="278"/>
      <c r="M194" s="156" t="s">
        <v>138</v>
      </c>
      <c r="N194" s="144"/>
      <c r="O194" s="116"/>
      <c r="P194" s="113" t="s">
        <v>90</v>
      </c>
      <c r="Q194" s="114"/>
      <c r="R194" s="114"/>
      <c r="S194" s="115" t="str">
        <f>S184</f>
        <v>F4</v>
      </c>
      <c r="T194" s="115" t="s">
        <v>91</v>
      </c>
      <c r="U194" s="114"/>
      <c r="V194" s="277"/>
      <c r="W194" s="277"/>
      <c r="X194" s="277"/>
      <c r="Y194" s="277"/>
      <c r="Z194" s="277"/>
      <c r="AA194" s="278"/>
      <c r="AB194" s="156" t="s">
        <v>138</v>
      </c>
    </row>
    <row r="195" spans="1:28" ht="18" customHeight="1" x14ac:dyDescent="0.2">
      <c r="A195" s="120" t="s">
        <v>104</v>
      </c>
      <c r="B195" s="121">
        <f>VLOOKUP($D184,'Tischplan_16er_1.-5.'!$4:$100,18)</f>
        <v>2</v>
      </c>
      <c r="C195" s="121">
        <f>VLOOKUP($D184,'Tischplan_16er_1.-5.'!$4:$100,19)</f>
        <v>2</v>
      </c>
      <c r="D195" s="122"/>
      <c r="E195" s="122"/>
      <c r="F195" s="123"/>
      <c r="G195" s="124"/>
      <c r="H195" s="125"/>
      <c r="I195" s="122"/>
      <c r="J195" s="122"/>
      <c r="K195" s="122"/>
      <c r="L195" s="124"/>
      <c r="M195" s="157"/>
      <c r="N195" s="144"/>
      <c r="O195" s="116"/>
      <c r="P195" s="120" t="s">
        <v>104</v>
      </c>
      <c r="Q195" s="121">
        <f>VLOOKUP($S184,'Tischplan_16er_1.-5.'!$4:$100,18)</f>
        <v>1</v>
      </c>
      <c r="R195" s="121">
        <f>VLOOKUP($S184,'Tischplan_16er_1.-5.'!$4:$100,19)</f>
        <v>2</v>
      </c>
      <c r="S195" s="122"/>
      <c r="T195" s="122"/>
      <c r="U195" s="123"/>
      <c r="V195" s="124"/>
      <c r="W195" s="125"/>
      <c r="X195" s="122"/>
      <c r="Y195" s="122"/>
      <c r="Z195" s="122"/>
      <c r="AA195" s="124"/>
      <c r="AB195" s="157"/>
    </row>
    <row r="196" spans="1:28" ht="18" customHeight="1" thickBot="1" x14ac:dyDescent="0.25">
      <c r="A196" s="126" t="s">
        <v>105</v>
      </c>
      <c r="B196" s="127">
        <f>VLOOKUP($D184,'Tischplan_16er_1.-5.'!$4:$100,20)</f>
        <v>4</v>
      </c>
      <c r="C196" s="127">
        <f>VLOOKUP($D184,'Tischplan_16er_1.-5.'!$4:$100,21)</f>
        <v>1</v>
      </c>
      <c r="D196" s="128"/>
      <c r="E196" s="128"/>
      <c r="F196" s="129"/>
      <c r="G196" s="130"/>
      <c r="H196" s="131"/>
      <c r="I196" s="128"/>
      <c r="J196" s="128"/>
      <c r="K196" s="128"/>
      <c r="L196" s="130"/>
      <c r="M196" s="157"/>
      <c r="N196" s="144"/>
      <c r="O196" s="116"/>
      <c r="P196" s="126" t="s">
        <v>105</v>
      </c>
      <c r="Q196" s="127">
        <f>VLOOKUP($S184,'Tischplan_16er_1.-5.'!$4:$100,20)</f>
        <v>3</v>
      </c>
      <c r="R196" s="127">
        <f>VLOOKUP($S184,'Tischplan_16er_1.-5.'!$4:$100,21)</f>
        <v>1</v>
      </c>
      <c r="S196" s="128"/>
      <c r="T196" s="128"/>
      <c r="U196" s="129"/>
      <c r="V196" s="130"/>
      <c r="W196" s="131"/>
      <c r="X196" s="128"/>
      <c r="Y196" s="128"/>
      <c r="Z196" s="128"/>
      <c r="AA196" s="130"/>
      <c r="AB196" s="157"/>
    </row>
    <row r="197" spans="1:28" ht="18" customHeight="1" thickBot="1" x14ac:dyDescent="0.25">
      <c r="A197" s="132" t="s">
        <v>137</v>
      </c>
      <c r="B197" s="133"/>
      <c r="C197" s="133"/>
      <c r="D197" s="134"/>
      <c r="E197" s="134"/>
      <c r="F197" s="135"/>
      <c r="G197" s="136"/>
      <c r="H197" s="117"/>
      <c r="I197" s="134"/>
      <c r="J197" s="134"/>
      <c r="K197" s="134"/>
      <c r="L197" s="136"/>
      <c r="N197" s="144"/>
      <c r="O197" s="116"/>
      <c r="P197" s="132" t="s">
        <v>137</v>
      </c>
      <c r="Q197" s="133"/>
      <c r="R197" s="133"/>
      <c r="S197" s="134"/>
      <c r="T197" s="134"/>
      <c r="U197" s="135"/>
      <c r="V197" s="136"/>
      <c r="W197" s="117"/>
      <c r="X197" s="134"/>
      <c r="Y197" s="134"/>
      <c r="Z197" s="134"/>
      <c r="AA197" s="136"/>
      <c r="AB197" s="156"/>
    </row>
    <row r="198" spans="1:28" ht="3" customHeight="1" x14ac:dyDescent="0.2"/>
    <row r="199" spans="1:28" ht="24" customHeight="1" thickBot="1" x14ac:dyDescent="0.25">
      <c r="A199" s="110"/>
      <c r="B199" s="287" t="str">
        <f>$B$1</f>
        <v xml:space="preserve">  2-Serien Liga</v>
      </c>
      <c r="C199" s="287"/>
      <c r="D199" s="287"/>
      <c r="E199" s="287"/>
      <c r="F199" s="287"/>
      <c r="G199" s="287"/>
      <c r="H199" s="287"/>
      <c r="I199" s="287"/>
      <c r="J199" s="288">
        <f>$J$1</f>
        <v>2023</v>
      </c>
      <c r="K199" s="288"/>
      <c r="L199" s="288"/>
      <c r="M199" s="160" t="s">
        <v>124</v>
      </c>
      <c r="N199" s="148"/>
      <c r="O199" s="111">
        <v>2</v>
      </c>
      <c r="P199" s="110"/>
      <c r="Q199" s="287" t="str">
        <f>$B$1</f>
        <v xml:space="preserve">  2-Serien Liga</v>
      </c>
      <c r="R199" s="287"/>
      <c r="S199" s="287"/>
      <c r="T199" s="287"/>
      <c r="U199" s="287"/>
      <c r="V199" s="287"/>
      <c r="W199" s="287"/>
      <c r="X199" s="287"/>
      <c r="Y199" s="288">
        <f>$J$1</f>
        <v>2023</v>
      </c>
      <c r="Z199" s="288"/>
      <c r="AA199" s="288"/>
    </row>
    <row r="200" spans="1:28" ht="18" customHeight="1" thickBot="1" x14ac:dyDescent="0.3">
      <c r="A200" s="113" t="s">
        <v>90</v>
      </c>
      <c r="B200" s="114"/>
      <c r="C200" s="114"/>
      <c r="D200" s="115" t="str">
        <f>M199&amp;O199-1</f>
        <v>H1</v>
      </c>
      <c r="E200" s="115" t="s">
        <v>91</v>
      </c>
      <c r="F200" s="114"/>
      <c r="G200" s="277"/>
      <c r="H200" s="279"/>
      <c r="I200" s="279"/>
      <c r="J200" s="279"/>
      <c r="K200" s="279"/>
      <c r="L200" s="280"/>
      <c r="N200" s="146"/>
      <c r="O200" s="116"/>
      <c r="P200" s="113" t="s">
        <v>90</v>
      </c>
      <c r="Q200" s="114"/>
      <c r="R200" s="114"/>
      <c r="S200" s="115" t="str">
        <f>M199&amp;O199</f>
        <v>H2</v>
      </c>
      <c r="T200" s="115" t="s">
        <v>91</v>
      </c>
      <c r="U200" s="114"/>
      <c r="V200" s="277"/>
      <c r="W200" s="277"/>
      <c r="X200" s="277"/>
      <c r="Y200" s="277"/>
      <c r="Z200" s="277"/>
      <c r="AA200" s="278"/>
      <c r="AB200" s="156"/>
    </row>
    <row r="201" spans="1:28" ht="18" customHeight="1" thickBot="1" x14ac:dyDescent="0.25">
      <c r="A201" s="117" t="s">
        <v>92</v>
      </c>
      <c r="B201" s="118" t="s">
        <v>93</v>
      </c>
      <c r="C201" s="118" t="s">
        <v>23</v>
      </c>
      <c r="D201" s="118" t="s">
        <v>94</v>
      </c>
      <c r="E201" s="118" t="s">
        <v>95</v>
      </c>
      <c r="F201" s="118" t="s">
        <v>96</v>
      </c>
      <c r="G201" s="119" t="s">
        <v>97</v>
      </c>
      <c r="H201" s="284" t="s">
        <v>98</v>
      </c>
      <c r="I201" s="285"/>
      <c r="J201" s="285"/>
      <c r="K201" s="285"/>
      <c r="L201" s="286"/>
      <c r="M201" s="156" t="s">
        <v>138</v>
      </c>
      <c r="N201" s="146"/>
      <c r="O201" s="116"/>
      <c r="P201" s="117" t="s">
        <v>92</v>
      </c>
      <c r="Q201" s="118" t="s">
        <v>93</v>
      </c>
      <c r="R201" s="118" t="s">
        <v>23</v>
      </c>
      <c r="S201" s="118" t="s">
        <v>94</v>
      </c>
      <c r="T201" s="118" t="s">
        <v>95</v>
      </c>
      <c r="U201" s="118" t="s">
        <v>96</v>
      </c>
      <c r="V201" s="119" t="s">
        <v>97</v>
      </c>
      <c r="W201" s="284" t="s">
        <v>98</v>
      </c>
      <c r="X201" s="285"/>
      <c r="Y201" s="285"/>
      <c r="Z201" s="285"/>
      <c r="AA201" s="286"/>
      <c r="AB201" s="156" t="s">
        <v>138</v>
      </c>
    </row>
    <row r="202" spans="1:28" ht="18" customHeight="1" x14ac:dyDescent="0.2">
      <c r="A202" s="120" t="s">
        <v>99</v>
      </c>
      <c r="B202" s="121">
        <f>VLOOKUP($D200,'Tischplan_16er_1.-5.'!$4:$100,2)</f>
        <v>10</v>
      </c>
      <c r="C202" s="121">
        <f>VLOOKUP($D200,'Tischplan_16er_1.-5.'!$4:$100,3)</f>
        <v>3</v>
      </c>
      <c r="D202" s="122" t="s">
        <v>100</v>
      </c>
      <c r="E202" s="122"/>
      <c r="F202" s="123"/>
      <c r="G202" s="124" t="s">
        <v>100</v>
      </c>
      <c r="H202" s="125"/>
      <c r="I202" s="122"/>
      <c r="J202" s="122"/>
      <c r="K202" s="122"/>
      <c r="L202" s="124"/>
      <c r="M202" s="157"/>
      <c r="N202" s="144"/>
      <c r="O202" s="116"/>
      <c r="P202" s="120" t="s">
        <v>99</v>
      </c>
      <c r="Q202" s="121">
        <f>VLOOKUP($S200,'Tischplan_16er_1.-5.'!$4:$100,2)</f>
        <v>9</v>
      </c>
      <c r="R202" s="121">
        <f>VLOOKUP($S200,'Tischplan_16er_1.-5.'!$4:$100,3)</f>
        <v>3</v>
      </c>
      <c r="S202" s="122"/>
      <c r="T202" s="122"/>
      <c r="U202" s="123"/>
      <c r="V202" s="124"/>
      <c r="W202" s="125"/>
      <c r="X202" s="122"/>
      <c r="Y202" s="122"/>
      <c r="Z202" s="122"/>
      <c r="AA202" s="124"/>
      <c r="AB202" s="157"/>
    </row>
    <row r="203" spans="1:28" ht="18" customHeight="1" thickBot="1" x14ac:dyDescent="0.25">
      <c r="A203" s="126" t="s">
        <v>101</v>
      </c>
      <c r="B203" s="127">
        <f>VLOOKUP($D200,'Tischplan_16er_1.-5.'!$4:$100,4)</f>
        <v>11</v>
      </c>
      <c r="C203" s="127">
        <f>VLOOKUP($D200,'Tischplan_16er_1.-5.'!$4:$100,5)</f>
        <v>4</v>
      </c>
      <c r="D203" s="128"/>
      <c r="E203" s="128"/>
      <c r="F203" s="129"/>
      <c r="G203" s="130"/>
      <c r="H203" s="131"/>
      <c r="I203" s="128"/>
      <c r="J203" s="128"/>
      <c r="K203" s="128"/>
      <c r="L203" s="130"/>
      <c r="M203" s="157"/>
      <c r="N203" s="144"/>
      <c r="O203" s="116" t="s">
        <v>100</v>
      </c>
      <c r="P203" s="126" t="s">
        <v>101</v>
      </c>
      <c r="Q203" s="127">
        <f>VLOOKUP($S200,'Tischplan_16er_1.-5.'!$4:$100,4)</f>
        <v>12</v>
      </c>
      <c r="R203" s="127">
        <f>VLOOKUP($S200,'Tischplan_16er_1.-5.'!$4:$100,5)</f>
        <v>4</v>
      </c>
      <c r="S203" s="128"/>
      <c r="T203" s="128"/>
      <c r="U203" s="129"/>
      <c r="V203" s="130"/>
      <c r="W203" s="131"/>
      <c r="X203" s="128"/>
      <c r="Y203" s="128"/>
      <c r="Z203" s="128"/>
      <c r="AA203" s="130"/>
      <c r="AB203" s="157"/>
    </row>
    <row r="204" spans="1:28" ht="18" customHeight="1" thickBot="1" x14ac:dyDescent="0.25">
      <c r="A204" s="132" t="s">
        <v>134</v>
      </c>
      <c r="B204" s="133"/>
      <c r="C204" s="133"/>
      <c r="D204" s="134"/>
      <c r="E204" s="134"/>
      <c r="F204" s="135"/>
      <c r="G204" s="136" t="s">
        <v>100</v>
      </c>
      <c r="H204" s="117"/>
      <c r="I204" s="134"/>
      <c r="J204" s="134"/>
      <c r="K204" s="134"/>
      <c r="L204" s="136"/>
      <c r="N204" s="144"/>
      <c r="O204" s="116"/>
      <c r="P204" s="132" t="s">
        <v>134</v>
      </c>
      <c r="Q204" s="133"/>
      <c r="R204" s="133"/>
      <c r="S204" s="134"/>
      <c r="T204" s="134"/>
      <c r="U204" s="135"/>
      <c r="V204" s="136"/>
      <c r="W204" s="117"/>
      <c r="X204" s="134"/>
      <c r="Y204" s="134"/>
      <c r="Z204" s="134"/>
      <c r="AA204" s="136"/>
      <c r="AB204" s="156"/>
    </row>
    <row r="205" spans="1:28" ht="18" customHeight="1" thickBot="1" x14ac:dyDescent="0.3">
      <c r="A205" s="113" t="s">
        <v>90</v>
      </c>
      <c r="B205" s="114"/>
      <c r="C205" s="114"/>
      <c r="D205" s="115" t="str">
        <f>D200</f>
        <v>H1</v>
      </c>
      <c r="E205" s="115" t="s">
        <v>91</v>
      </c>
      <c r="F205" s="114"/>
      <c r="G205" s="277"/>
      <c r="H205" s="279"/>
      <c r="I205" s="279"/>
      <c r="J205" s="279"/>
      <c r="K205" s="279"/>
      <c r="L205" s="280"/>
      <c r="M205" s="156" t="s">
        <v>138</v>
      </c>
      <c r="N205" s="144"/>
      <c r="O205" s="116"/>
      <c r="P205" s="113" t="s">
        <v>90</v>
      </c>
      <c r="Q205" s="114"/>
      <c r="R205" s="114"/>
      <c r="S205" s="115" t="str">
        <f>S200</f>
        <v>H2</v>
      </c>
      <c r="T205" s="115" t="s">
        <v>91</v>
      </c>
      <c r="U205" s="114"/>
      <c r="V205" s="277"/>
      <c r="W205" s="277"/>
      <c r="X205" s="277"/>
      <c r="Y205" s="277"/>
      <c r="Z205" s="277"/>
      <c r="AA205" s="278"/>
      <c r="AB205" s="156" t="s">
        <v>138</v>
      </c>
    </row>
    <row r="206" spans="1:28" ht="18" customHeight="1" x14ac:dyDescent="0.2">
      <c r="A206" s="120" t="s">
        <v>102</v>
      </c>
      <c r="B206" s="121">
        <f>VLOOKUP($D200,'Tischplan_16er_1.-5.'!$4:$100,10)</f>
        <v>9</v>
      </c>
      <c r="C206" s="121">
        <f>VLOOKUP($D200,'Tischplan_16er_1.-5.'!$4:$100,11)</f>
        <v>1</v>
      </c>
      <c r="D206" s="122"/>
      <c r="E206" s="122"/>
      <c r="F206" s="123"/>
      <c r="G206" s="124" t="s">
        <v>100</v>
      </c>
      <c r="H206" s="125"/>
      <c r="I206" s="122"/>
      <c r="J206" s="122"/>
      <c r="K206" s="122"/>
      <c r="L206" s="124"/>
      <c r="M206" s="157"/>
      <c r="N206" s="149"/>
      <c r="O206" s="137"/>
      <c r="P206" s="120" t="s">
        <v>102</v>
      </c>
      <c r="Q206" s="121">
        <f>VLOOKUP($S200,'Tischplan_16er_1.-5.'!$4:$100,10)</f>
        <v>10</v>
      </c>
      <c r="R206" s="121">
        <f>VLOOKUP($S200,'Tischplan_16er_1.-5.'!$4:$100,11)</f>
        <v>1</v>
      </c>
      <c r="S206" s="122"/>
      <c r="T206" s="122"/>
      <c r="U206" s="123"/>
      <c r="V206" s="124"/>
      <c r="W206" s="125"/>
      <c r="X206" s="122"/>
      <c r="Y206" s="122"/>
      <c r="Z206" s="122"/>
      <c r="AA206" s="124"/>
      <c r="AB206" s="157"/>
    </row>
    <row r="207" spans="1:28" ht="18" customHeight="1" thickBot="1" x14ac:dyDescent="0.25">
      <c r="A207" s="126" t="s">
        <v>103</v>
      </c>
      <c r="B207" s="127">
        <f>VLOOKUP($D200,'Tischplan_16er_1.-5.'!$4:$100,12)</f>
        <v>9</v>
      </c>
      <c r="C207" s="127">
        <f>VLOOKUP($D200,'Tischplan_16er_1.-5.'!$4:$100,13)</f>
        <v>2</v>
      </c>
      <c r="D207" s="128"/>
      <c r="E207" s="128"/>
      <c r="F207" s="129"/>
      <c r="G207" s="130"/>
      <c r="H207" s="131"/>
      <c r="I207" s="128"/>
      <c r="J207" s="128"/>
      <c r="K207" s="128"/>
      <c r="L207" s="130"/>
      <c r="M207" s="157"/>
      <c r="N207" s="149"/>
      <c r="O207" s="137"/>
      <c r="P207" s="126" t="s">
        <v>103</v>
      </c>
      <c r="Q207" s="127">
        <f>VLOOKUP($S200,'Tischplan_16er_1.-5.'!$4:$100,12)</f>
        <v>10</v>
      </c>
      <c r="R207" s="127">
        <f>VLOOKUP($S200,'Tischplan_16er_1.-5.'!$4:$100,13)</f>
        <v>2</v>
      </c>
      <c r="S207" s="128"/>
      <c r="T207" s="128"/>
      <c r="U207" s="129"/>
      <c r="V207" s="130"/>
      <c r="W207" s="131"/>
      <c r="X207" s="128"/>
      <c r="Y207" s="128"/>
      <c r="Z207" s="128"/>
      <c r="AA207" s="130"/>
      <c r="AB207" s="157"/>
    </row>
    <row r="208" spans="1:28" ht="18" customHeight="1" thickBot="1" x14ac:dyDescent="0.25">
      <c r="A208" s="132" t="s">
        <v>135</v>
      </c>
      <c r="B208" s="133"/>
      <c r="C208" s="133"/>
      <c r="D208" s="134"/>
      <c r="E208" s="134"/>
      <c r="F208" s="135"/>
      <c r="G208" s="136"/>
      <c r="H208" s="117"/>
      <c r="I208" s="134"/>
      <c r="J208" s="134"/>
      <c r="K208" s="134"/>
      <c r="L208" s="136"/>
      <c r="N208" s="144"/>
      <c r="O208" s="116"/>
      <c r="P208" s="132" t="s">
        <v>135</v>
      </c>
      <c r="Q208" s="133"/>
      <c r="R208" s="133"/>
      <c r="S208" s="134"/>
      <c r="T208" s="134"/>
      <c r="U208" s="135"/>
      <c r="V208" s="136"/>
      <c r="W208" s="117"/>
      <c r="X208" s="134"/>
      <c r="Y208" s="134"/>
      <c r="Z208" s="134"/>
      <c r="AA208" s="136"/>
      <c r="AB208" s="156"/>
    </row>
    <row r="209" spans="1:28" ht="18" customHeight="1" thickBot="1" x14ac:dyDescent="0.25">
      <c r="A209" s="281" t="s">
        <v>136</v>
      </c>
      <c r="B209" s="282"/>
      <c r="C209" s="283"/>
      <c r="D209" s="134" t="s">
        <v>100</v>
      </c>
      <c r="E209" s="134"/>
      <c r="F209" s="135"/>
      <c r="G209" s="136" t="s">
        <v>100</v>
      </c>
      <c r="H209" s="117"/>
      <c r="I209" s="134"/>
      <c r="J209" s="134"/>
      <c r="K209" s="134"/>
      <c r="L209" s="136"/>
      <c r="N209" s="144"/>
      <c r="O209" s="116"/>
      <c r="P209" s="281" t="s">
        <v>136</v>
      </c>
      <c r="Q209" s="282"/>
      <c r="R209" s="283"/>
      <c r="S209" s="134" t="s">
        <v>100</v>
      </c>
      <c r="T209" s="134"/>
      <c r="U209" s="135"/>
      <c r="V209" s="136" t="s">
        <v>100</v>
      </c>
      <c r="W209" s="117"/>
      <c r="X209" s="134"/>
      <c r="Y209" s="134"/>
      <c r="Z209" s="134"/>
      <c r="AA209" s="136"/>
      <c r="AB209" s="156"/>
    </row>
    <row r="210" spans="1:28" ht="18" customHeight="1" thickBot="1" x14ac:dyDescent="0.3">
      <c r="A210" s="113" t="s">
        <v>90</v>
      </c>
      <c r="B210" s="114"/>
      <c r="C210" s="114"/>
      <c r="D210" s="115" t="str">
        <f>D200</f>
        <v>H1</v>
      </c>
      <c r="E210" s="115" t="s">
        <v>91</v>
      </c>
      <c r="F210" s="114"/>
      <c r="G210" s="277"/>
      <c r="H210" s="277"/>
      <c r="I210" s="277"/>
      <c r="J210" s="277"/>
      <c r="K210" s="277"/>
      <c r="L210" s="278"/>
      <c r="M210" s="156" t="s">
        <v>138</v>
      </c>
      <c r="N210" s="144"/>
      <c r="O210" s="116"/>
      <c r="P210" s="113" t="s">
        <v>90</v>
      </c>
      <c r="Q210" s="114"/>
      <c r="R210" s="114"/>
      <c r="S210" s="115" t="str">
        <f>S200</f>
        <v>H2</v>
      </c>
      <c r="T210" s="115" t="s">
        <v>91</v>
      </c>
      <c r="U210" s="114"/>
      <c r="V210" s="277"/>
      <c r="W210" s="277"/>
      <c r="X210" s="277"/>
      <c r="Y210" s="277"/>
      <c r="Z210" s="277"/>
      <c r="AA210" s="278"/>
      <c r="AB210" s="156" t="s">
        <v>138</v>
      </c>
    </row>
    <row r="211" spans="1:28" ht="18" customHeight="1" x14ac:dyDescent="0.2">
      <c r="A211" s="120" t="s">
        <v>104</v>
      </c>
      <c r="B211" s="121">
        <f>VLOOKUP($D200,'Tischplan_16er_1.-5.'!$4:$100,18)</f>
        <v>16</v>
      </c>
      <c r="C211" s="121">
        <f>VLOOKUP($D200,'Tischplan_16er_1.-5.'!$4:$100,19)</f>
        <v>2</v>
      </c>
      <c r="D211" s="122"/>
      <c r="E211" s="122"/>
      <c r="F211" s="123"/>
      <c r="G211" s="124"/>
      <c r="H211" s="125"/>
      <c r="I211" s="122"/>
      <c r="J211" s="122"/>
      <c r="K211" s="122"/>
      <c r="L211" s="124"/>
      <c r="M211" s="157"/>
      <c r="N211" s="144"/>
      <c r="O211" s="116"/>
      <c r="P211" s="120" t="s">
        <v>104</v>
      </c>
      <c r="Q211" s="121">
        <f>VLOOKUP($S200,'Tischplan_16er_1.-5.'!$4:$100,18)</f>
        <v>15</v>
      </c>
      <c r="R211" s="121">
        <f>VLOOKUP($S200,'Tischplan_16er_1.-5.'!$4:$100,19)</f>
        <v>2</v>
      </c>
      <c r="S211" s="122"/>
      <c r="T211" s="122"/>
      <c r="U211" s="123"/>
      <c r="V211" s="124"/>
      <c r="W211" s="125"/>
      <c r="X211" s="122"/>
      <c r="Y211" s="122"/>
      <c r="Z211" s="122"/>
      <c r="AA211" s="124"/>
      <c r="AB211" s="157"/>
    </row>
    <row r="212" spans="1:28" ht="18" customHeight="1" thickBot="1" x14ac:dyDescent="0.25">
      <c r="A212" s="126" t="s">
        <v>105</v>
      </c>
      <c r="B212" s="127">
        <f>VLOOKUP($D200,'Tischplan_16er_1.-5.'!$4:$100,20)</f>
        <v>14</v>
      </c>
      <c r="C212" s="127">
        <f>VLOOKUP($D200,'Tischplan_16er_1.-5.'!$4:$100,21)</f>
        <v>1</v>
      </c>
      <c r="D212" s="128"/>
      <c r="E212" s="128"/>
      <c r="F212" s="129"/>
      <c r="G212" s="130"/>
      <c r="H212" s="131"/>
      <c r="I212" s="128"/>
      <c r="J212" s="128"/>
      <c r="K212" s="128"/>
      <c r="L212" s="130"/>
      <c r="M212" s="157"/>
      <c r="N212" s="144"/>
      <c r="O212" s="116"/>
      <c r="P212" s="126" t="s">
        <v>105</v>
      </c>
      <c r="Q212" s="127">
        <f>VLOOKUP($S200,'Tischplan_16er_1.-5.'!$4:$100,20)</f>
        <v>13</v>
      </c>
      <c r="R212" s="127">
        <f>VLOOKUP($S200,'Tischplan_16er_1.-5.'!$4:$100,21)</f>
        <v>1</v>
      </c>
      <c r="S212" s="128"/>
      <c r="T212" s="128"/>
      <c r="U212" s="129"/>
      <c r="V212" s="130"/>
      <c r="W212" s="131"/>
      <c r="X212" s="128"/>
      <c r="Y212" s="128"/>
      <c r="Z212" s="128"/>
      <c r="AA212" s="130"/>
      <c r="AB212" s="157"/>
    </row>
    <row r="213" spans="1:28" ht="18" customHeight="1" thickBot="1" x14ac:dyDescent="0.25">
      <c r="A213" s="132" t="s">
        <v>137</v>
      </c>
      <c r="B213" s="133"/>
      <c r="C213" s="133"/>
      <c r="D213" s="134"/>
      <c r="E213" s="134"/>
      <c r="F213" s="135"/>
      <c r="G213" s="136"/>
      <c r="H213" s="117"/>
      <c r="I213" s="134"/>
      <c r="J213" s="134"/>
      <c r="K213" s="134"/>
      <c r="L213" s="136"/>
      <c r="N213" s="144"/>
      <c r="O213" s="116"/>
      <c r="P213" s="132" t="s">
        <v>137</v>
      </c>
      <c r="Q213" s="133"/>
      <c r="R213" s="133"/>
      <c r="S213" s="134"/>
      <c r="T213" s="134"/>
      <c r="U213" s="135"/>
      <c r="V213" s="136"/>
      <c r="W213" s="117"/>
      <c r="X213" s="134"/>
      <c r="Y213" s="134"/>
      <c r="Z213" s="134"/>
      <c r="AA213" s="136"/>
      <c r="AB213" s="156"/>
    </row>
    <row r="214" spans="1:28" ht="15" customHeight="1" x14ac:dyDescent="0.2">
      <c r="A214" s="138"/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58"/>
      <c r="N214" s="147"/>
      <c r="O214" s="140"/>
      <c r="P214" s="138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</row>
    <row r="215" spans="1:28" ht="15" customHeight="1" x14ac:dyDescent="0.2">
      <c r="A215" s="141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59"/>
      <c r="N215" s="142"/>
      <c r="O215" s="143"/>
      <c r="P215" s="141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</row>
    <row r="216" spans="1:28" ht="24" customHeight="1" thickBot="1" x14ac:dyDescent="0.25">
      <c r="A216" s="110"/>
      <c r="B216" s="287" t="str">
        <f>$B$1</f>
        <v xml:space="preserve">  2-Serien Liga</v>
      </c>
      <c r="C216" s="287"/>
      <c r="D216" s="287"/>
      <c r="E216" s="287"/>
      <c r="F216" s="287"/>
      <c r="G216" s="287"/>
      <c r="H216" s="287"/>
      <c r="I216" s="287"/>
      <c r="J216" s="288">
        <f>$J$1</f>
        <v>2023</v>
      </c>
      <c r="K216" s="288"/>
      <c r="L216" s="288"/>
      <c r="M216" s="160" t="str">
        <f>M199</f>
        <v>H</v>
      </c>
      <c r="N216" s="148"/>
      <c r="O216" s="111">
        <f>O199+2</f>
        <v>4</v>
      </c>
      <c r="P216" s="110"/>
      <c r="Q216" s="287" t="str">
        <f>$B$1</f>
        <v xml:space="preserve">  2-Serien Liga</v>
      </c>
      <c r="R216" s="287"/>
      <c r="S216" s="287"/>
      <c r="T216" s="287"/>
      <c r="U216" s="287"/>
      <c r="V216" s="287"/>
      <c r="W216" s="287"/>
      <c r="X216" s="287"/>
      <c r="Y216" s="288">
        <f>$J$1</f>
        <v>2023</v>
      </c>
      <c r="Z216" s="288"/>
      <c r="AA216" s="288"/>
    </row>
    <row r="217" spans="1:28" ht="18" customHeight="1" thickBot="1" x14ac:dyDescent="0.3">
      <c r="A217" s="113" t="s">
        <v>90</v>
      </c>
      <c r="B217" s="114"/>
      <c r="C217" s="114"/>
      <c r="D217" s="115" t="str">
        <f>M216&amp;O216-1</f>
        <v>H3</v>
      </c>
      <c r="E217" s="115" t="s">
        <v>91</v>
      </c>
      <c r="F217" s="114"/>
      <c r="G217" s="277"/>
      <c r="H217" s="279"/>
      <c r="I217" s="279"/>
      <c r="J217" s="279"/>
      <c r="K217" s="279"/>
      <c r="L217" s="280"/>
      <c r="N217" s="146"/>
      <c r="O217" s="116"/>
      <c r="P217" s="113" t="s">
        <v>90</v>
      </c>
      <c r="Q217" s="114"/>
      <c r="R217" s="114"/>
      <c r="S217" s="115" t="str">
        <f>M216&amp;O216</f>
        <v>H4</v>
      </c>
      <c r="T217" s="115" t="s">
        <v>91</v>
      </c>
      <c r="U217" s="114"/>
      <c r="V217" s="277"/>
      <c r="W217" s="277"/>
      <c r="X217" s="277"/>
      <c r="Y217" s="277"/>
      <c r="Z217" s="277"/>
      <c r="AA217" s="278"/>
      <c r="AB217" s="156"/>
    </row>
    <row r="218" spans="1:28" ht="18" customHeight="1" thickBot="1" x14ac:dyDescent="0.25">
      <c r="A218" s="117" t="s">
        <v>92</v>
      </c>
      <c r="B218" s="118" t="s">
        <v>93</v>
      </c>
      <c r="C218" s="118" t="s">
        <v>23</v>
      </c>
      <c r="D218" s="118" t="s">
        <v>94</v>
      </c>
      <c r="E218" s="118" t="s">
        <v>95</v>
      </c>
      <c r="F218" s="118" t="s">
        <v>96</v>
      </c>
      <c r="G218" s="119" t="s">
        <v>97</v>
      </c>
      <c r="H218" s="284" t="s">
        <v>98</v>
      </c>
      <c r="I218" s="285"/>
      <c r="J218" s="285"/>
      <c r="K218" s="285"/>
      <c r="L218" s="286"/>
      <c r="M218" s="156" t="s">
        <v>138</v>
      </c>
      <c r="N218" s="146"/>
      <c r="O218" s="116"/>
      <c r="P218" s="117" t="s">
        <v>92</v>
      </c>
      <c r="Q218" s="118" t="s">
        <v>93</v>
      </c>
      <c r="R218" s="118" t="s">
        <v>23</v>
      </c>
      <c r="S218" s="118" t="s">
        <v>94</v>
      </c>
      <c r="T218" s="118" t="s">
        <v>95</v>
      </c>
      <c r="U218" s="118" t="s">
        <v>96</v>
      </c>
      <c r="V218" s="119" t="s">
        <v>97</v>
      </c>
      <c r="W218" s="284" t="s">
        <v>98</v>
      </c>
      <c r="X218" s="285"/>
      <c r="Y218" s="285"/>
      <c r="Z218" s="285"/>
      <c r="AA218" s="286"/>
      <c r="AB218" s="156" t="s">
        <v>138</v>
      </c>
    </row>
    <row r="219" spans="1:28" ht="18" customHeight="1" x14ac:dyDescent="0.2">
      <c r="A219" s="120" t="s">
        <v>99</v>
      </c>
      <c r="B219" s="121">
        <f>VLOOKUP($D217,'Tischplan_16er_1.-5.'!$4:$100,2)</f>
        <v>12</v>
      </c>
      <c r="C219" s="121">
        <f>VLOOKUP($D217,'Tischplan_16er_1.-5.'!$4:$100,3)</f>
        <v>3</v>
      </c>
      <c r="D219" s="122" t="s">
        <v>100</v>
      </c>
      <c r="E219" s="122"/>
      <c r="F219" s="123"/>
      <c r="G219" s="124" t="s">
        <v>100</v>
      </c>
      <c r="H219" s="125"/>
      <c r="I219" s="122"/>
      <c r="J219" s="122"/>
      <c r="K219" s="122"/>
      <c r="L219" s="124"/>
      <c r="M219" s="157"/>
      <c r="N219" s="144"/>
      <c r="O219" s="116"/>
      <c r="P219" s="120" t="s">
        <v>99</v>
      </c>
      <c r="Q219" s="121">
        <f>VLOOKUP($S217,'Tischplan_16er_1.-5.'!$4:$100,2)</f>
        <v>11</v>
      </c>
      <c r="R219" s="121">
        <f>VLOOKUP($S217,'Tischplan_16er_1.-5.'!$4:$100,3)</f>
        <v>3</v>
      </c>
      <c r="S219" s="122"/>
      <c r="T219" s="122"/>
      <c r="U219" s="123"/>
      <c r="V219" s="124"/>
      <c r="W219" s="125"/>
      <c r="X219" s="122"/>
      <c r="Y219" s="122"/>
      <c r="Z219" s="122"/>
      <c r="AA219" s="124"/>
      <c r="AB219" s="157"/>
    </row>
    <row r="220" spans="1:28" ht="18" customHeight="1" thickBot="1" x14ac:dyDescent="0.25">
      <c r="A220" s="126" t="s">
        <v>101</v>
      </c>
      <c r="B220" s="127">
        <f>VLOOKUP($D217,'Tischplan_16er_1.-5.'!$4:$100,4)</f>
        <v>9</v>
      </c>
      <c r="C220" s="127">
        <f>VLOOKUP($D217,'Tischplan_16er_1.-5.'!$4:$100,5)</f>
        <v>4</v>
      </c>
      <c r="D220" s="128"/>
      <c r="E220" s="128"/>
      <c r="F220" s="129"/>
      <c r="G220" s="130"/>
      <c r="H220" s="131"/>
      <c r="I220" s="128"/>
      <c r="J220" s="128"/>
      <c r="K220" s="128"/>
      <c r="L220" s="130"/>
      <c r="M220" s="157"/>
      <c r="N220" s="144"/>
      <c r="O220" s="116" t="s">
        <v>100</v>
      </c>
      <c r="P220" s="126" t="s">
        <v>101</v>
      </c>
      <c r="Q220" s="127">
        <f>VLOOKUP($S217,'Tischplan_16er_1.-5.'!$4:$100,4)</f>
        <v>10</v>
      </c>
      <c r="R220" s="127">
        <f>VLOOKUP($S217,'Tischplan_16er_1.-5.'!$4:$100,5)</f>
        <v>4</v>
      </c>
      <c r="S220" s="128"/>
      <c r="T220" s="128"/>
      <c r="U220" s="129"/>
      <c r="V220" s="130"/>
      <c r="W220" s="131"/>
      <c r="X220" s="128"/>
      <c r="Y220" s="128"/>
      <c r="Z220" s="128"/>
      <c r="AA220" s="130"/>
      <c r="AB220" s="157"/>
    </row>
    <row r="221" spans="1:28" ht="18" customHeight="1" thickBot="1" x14ac:dyDescent="0.25">
      <c r="A221" s="132" t="s">
        <v>134</v>
      </c>
      <c r="B221" s="133"/>
      <c r="C221" s="133"/>
      <c r="D221" s="134"/>
      <c r="E221" s="134"/>
      <c r="F221" s="135"/>
      <c r="G221" s="136" t="s">
        <v>100</v>
      </c>
      <c r="H221" s="117"/>
      <c r="I221" s="134"/>
      <c r="J221" s="134"/>
      <c r="K221" s="134"/>
      <c r="L221" s="136"/>
      <c r="N221" s="144"/>
      <c r="O221" s="116"/>
      <c r="P221" s="132" t="s">
        <v>134</v>
      </c>
      <c r="Q221" s="133"/>
      <c r="R221" s="133"/>
      <c r="S221" s="134"/>
      <c r="T221" s="134"/>
      <c r="U221" s="135"/>
      <c r="V221" s="136"/>
      <c r="W221" s="117"/>
      <c r="X221" s="134"/>
      <c r="Y221" s="134"/>
      <c r="Z221" s="134"/>
      <c r="AA221" s="136"/>
      <c r="AB221" s="156"/>
    </row>
    <row r="222" spans="1:28" ht="18" customHeight="1" thickBot="1" x14ac:dyDescent="0.3">
      <c r="A222" s="113" t="s">
        <v>90</v>
      </c>
      <c r="B222" s="114"/>
      <c r="C222" s="114"/>
      <c r="D222" s="115" t="str">
        <f>D217</f>
        <v>H3</v>
      </c>
      <c r="E222" s="115" t="s">
        <v>91</v>
      </c>
      <c r="F222" s="114"/>
      <c r="G222" s="277"/>
      <c r="H222" s="279"/>
      <c r="I222" s="279"/>
      <c r="J222" s="279"/>
      <c r="K222" s="279"/>
      <c r="L222" s="280"/>
      <c r="M222" s="156" t="s">
        <v>138</v>
      </c>
      <c r="N222" s="144"/>
      <c r="O222" s="116"/>
      <c r="P222" s="113" t="s">
        <v>90</v>
      </c>
      <c r="Q222" s="114"/>
      <c r="R222" s="114"/>
      <c r="S222" s="115" t="str">
        <f>S217</f>
        <v>H4</v>
      </c>
      <c r="T222" s="115" t="s">
        <v>91</v>
      </c>
      <c r="U222" s="114"/>
      <c r="V222" s="277"/>
      <c r="W222" s="277"/>
      <c r="X222" s="277"/>
      <c r="Y222" s="277"/>
      <c r="Z222" s="277"/>
      <c r="AA222" s="278"/>
      <c r="AB222" s="156" t="s">
        <v>138</v>
      </c>
    </row>
    <row r="223" spans="1:28" ht="18" customHeight="1" x14ac:dyDescent="0.2">
      <c r="A223" s="120" t="s">
        <v>102</v>
      </c>
      <c r="B223" s="121">
        <f>VLOOKUP($D217,'Tischplan_16er_1.-5.'!$4:$100,10)</f>
        <v>11</v>
      </c>
      <c r="C223" s="121">
        <f>VLOOKUP($D217,'Tischplan_16er_1.-5.'!$4:$100,11)</f>
        <v>1</v>
      </c>
      <c r="D223" s="122"/>
      <c r="E223" s="122"/>
      <c r="F223" s="123"/>
      <c r="G223" s="124" t="s">
        <v>100</v>
      </c>
      <c r="H223" s="125"/>
      <c r="I223" s="122"/>
      <c r="J223" s="122"/>
      <c r="K223" s="122"/>
      <c r="L223" s="124"/>
      <c r="M223" s="157"/>
      <c r="N223" s="149"/>
      <c r="O223" s="137"/>
      <c r="P223" s="120" t="s">
        <v>102</v>
      </c>
      <c r="Q223" s="121">
        <f>VLOOKUP($S217,'Tischplan_16er_1.-5.'!$4:$100,10)</f>
        <v>12</v>
      </c>
      <c r="R223" s="121">
        <f>VLOOKUP($S217,'Tischplan_16er_1.-5.'!$4:$100,11)</f>
        <v>1</v>
      </c>
      <c r="S223" s="122"/>
      <c r="T223" s="122"/>
      <c r="U223" s="123"/>
      <c r="V223" s="124"/>
      <c r="W223" s="125"/>
      <c r="X223" s="122"/>
      <c r="Y223" s="122"/>
      <c r="Z223" s="122"/>
      <c r="AA223" s="124"/>
      <c r="AB223" s="157"/>
    </row>
    <row r="224" spans="1:28" ht="18" customHeight="1" thickBot="1" x14ac:dyDescent="0.25">
      <c r="A224" s="126" t="s">
        <v>103</v>
      </c>
      <c r="B224" s="127">
        <f>VLOOKUP($D217,'Tischplan_16er_1.-5.'!$4:$100,12)</f>
        <v>11</v>
      </c>
      <c r="C224" s="127">
        <f>VLOOKUP($D217,'Tischplan_16er_1.-5.'!$4:$100,13)</f>
        <v>2</v>
      </c>
      <c r="D224" s="128"/>
      <c r="E224" s="128"/>
      <c r="F224" s="129"/>
      <c r="G224" s="130"/>
      <c r="H224" s="131"/>
      <c r="I224" s="128"/>
      <c r="J224" s="128"/>
      <c r="K224" s="128"/>
      <c r="L224" s="130"/>
      <c r="M224" s="157"/>
      <c r="N224" s="149"/>
      <c r="O224" s="137"/>
      <c r="P224" s="126" t="s">
        <v>103</v>
      </c>
      <c r="Q224" s="127">
        <f>VLOOKUP($S217,'Tischplan_16er_1.-5.'!$4:$100,12)</f>
        <v>12</v>
      </c>
      <c r="R224" s="127">
        <f>VLOOKUP($S217,'Tischplan_16er_1.-5.'!$4:$100,13)</f>
        <v>2</v>
      </c>
      <c r="S224" s="128"/>
      <c r="T224" s="128"/>
      <c r="U224" s="129"/>
      <c r="V224" s="130"/>
      <c r="W224" s="131"/>
      <c r="X224" s="128"/>
      <c r="Y224" s="128"/>
      <c r="Z224" s="128"/>
      <c r="AA224" s="130"/>
      <c r="AB224" s="157"/>
    </row>
    <row r="225" spans="1:28" ht="18" customHeight="1" thickBot="1" x14ac:dyDescent="0.25">
      <c r="A225" s="132" t="s">
        <v>135</v>
      </c>
      <c r="B225" s="133"/>
      <c r="C225" s="133"/>
      <c r="D225" s="134"/>
      <c r="E225" s="134"/>
      <c r="F225" s="135"/>
      <c r="G225" s="136"/>
      <c r="H225" s="117"/>
      <c r="I225" s="134"/>
      <c r="J225" s="134"/>
      <c r="K225" s="134"/>
      <c r="L225" s="136"/>
      <c r="N225" s="144"/>
      <c r="O225" s="116"/>
      <c r="P225" s="132" t="s">
        <v>135</v>
      </c>
      <c r="Q225" s="133"/>
      <c r="R225" s="133"/>
      <c r="S225" s="134"/>
      <c r="T225" s="134"/>
      <c r="U225" s="135"/>
      <c r="V225" s="136"/>
      <c r="W225" s="117"/>
      <c r="X225" s="134"/>
      <c r="Y225" s="134"/>
      <c r="Z225" s="134"/>
      <c r="AA225" s="136"/>
      <c r="AB225" s="156"/>
    </row>
    <row r="226" spans="1:28" ht="18" customHeight="1" thickBot="1" x14ac:dyDescent="0.25">
      <c r="A226" s="281" t="s">
        <v>136</v>
      </c>
      <c r="B226" s="282"/>
      <c r="C226" s="283"/>
      <c r="D226" s="134" t="s">
        <v>100</v>
      </c>
      <c r="E226" s="134"/>
      <c r="F226" s="135"/>
      <c r="G226" s="136" t="s">
        <v>100</v>
      </c>
      <c r="H226" s="117"/>
      <c r="I226" s="134"/>
      <c r="J226" s="134"/>
      <c r="K226" s="134"/>
      <c r="L226" s="136"/>
      <c r="N226" s="144"/>
      <c r="O226" s="116"/>
      <c r="P226" s="281" t="s">
        <v>136</v>
      </c>
      <c r="Q226" s="282"/>
      <c r="R226" s="283"/>
      <c r="S226" s="134" t="s">
        <v>100</v>
      </c>
      <c r="T226" s="134"/>
      <c r="U226" s="135"/>
      <c r="V226" s="136" t="s">
        <v>100</v>
      </c>
      <c r="W226" s="117"/>
      <c r="X226" s="134"/>
      <c r="Y226" s="134"/>
      <c r="Z226" s="134"/>
      <c r="AA226" s="136"/>
      <c r="AB226" s="156"/>
    </row>
    <row r="227" spans="1:28" ht="18" customHeight="1" thickBot="1" x14ac:dyDescent="0.3">
      <c r="A227" s="113" t="s">
        <v>90</v>
      </c>
      <c r="B227" s="114"/>
      <c r="C227" s="114"/>
      <c r="D227" s="115" t="str">
        <f>D217</f>
        <v>H3</v>
      </c>
      <c r="E227" s="115" t="s">
        <v>91</v>
      </c>
      <c r="F227" s="114"/>
      <c r="G227" s="277"/>
      <c r="H227" s="277"/>
      <c r="I227" s="277"/>
      <c r="J227" s="277"/>
      <c r="K227" s="277"/>
      <c r="L227" s="278"/>
      <c r="M227" s="156" t="s">
        <v>138</v>
      </c>
      <c r="N227" s="144"/>
      <c r="O227" s="116"/>
      <c r="P227" s="113" t="s">
        <v>90</v>
      </c>
      <c r="Q227" s="114"/>
      <c r="R227" s="114"/>
      <c r="S227" s="115" t="str">
        <f>S217</f>
        <v>H4</v>
      </c>
      <c r="T227" s="115" t="s">
        <v>91</v>
      </c>
      <c r="U227" s="114"/>
      <c r="V227" s="277"/>
      <c r="W227" s="277"/>
      <c r="X227" s="277"/>
      <c r="Y227" s="277"/>
      <c r="Z227" s="277"/>
      <c r="AA227" s="278"/>
      <c r="AB227" s="156" t="s">
        <v>138</v>
      </c>
    </row>
    <row r="228" spans="1:28" ht="18" customHeight="1" x14ac:dyDescent="0.2">
      <c r="A228" s="120" t="s">
        <v>104</v>
      </c>
      <c r="B228" s="121">
        <f>VLOOKUP($D217,'Tischplan_16er_1.-5.'!$4:$100,18)</f>
        <v>14</v>
      </c>
      <c r="C228" s="121">
        <f>VLOOKUP($D217,'Tischplan_16er_1.-5.'!$4:$100,19)</f>
        <v>2</v>
      </c>
      <c r="D228" s="122"/>
      <c r="E228" s="122"/>
      <c r="F228" s="123"/>
      <c r="G228" s="124"/>
      <c r="H228" s="125"/>
      <c r="I228" s="122"/>
      <c r="J228" s="122"/>
      <c r="K228" s="122"/>
      <c r="L228" s="124"/>
      <c r="M228" s="157"/>
      <c r="N228" s="144"/>
      <c r="O228" s="116"/>
      <c r="P228" s="120" t="s">
        <v>104</v>
      </c>
      <c r="Q228" s="121">
        <f>VLOOKUP($S217,'Tischplan_16er_1.-5.'!$4:$100,18)</f>
        <v>13</v>
      </c>
      <c r="R228" s="121">
        <f>VLOOKUP($S217,'Tischplan_16er_1.-5.'!$4:$100,19)</f>
        <v>2</v>
      </c>
      <c r="S228" s="122"/>
      <c r="T228" s="122"/>
      <c r="U228" s="123"/>
      <c r="V228" s="124"/>
      <c r="W228" s="125"/>
      <c r="X228" s="122"/>
      <c r="Y228" s="122"/>
      <c r="Z228" s="122"/>
      <c r="AA228" s="124"/>
      <c r="AB228" s="157"/>
    </row>
    <row r="229" spans="1:28" ht="18" customHeight="1" thickBot="1" x14ac:dyDescent="0.25">
      <c r="A229" s="126" t="s">
        <v>105</v>
      </c>
      <c r="B229" s="127">
        <f>VLOOKUP($D217,'Tischplan_16er_1.-5.'!$4:$100,20)</f>
        <v>16</v>
      </c>
      <c r="C229" s="127">
        <f>VLOOKUP($D217,'Tischplan_16er_1.-5.'!$4:$100,21)</f>
        <v>1</v>
      </c>
      <c r="D229" s="128"/>
      <c r="E229" s="128"/>
      <c r="F229" s="129"/>
      <c r="G229" s="130"/>
      <c r="H229" s="131"/>
      <c r="I229" s="128"/>
      <c r="J229" s="128"/>
      <c r="K229" s="128"/>
      <c r="L229" s="130"/>
      <c r="M229" s="157"/>
      <c r="N229" s="144"/>
      <c r="O229" s="116"/>
      <c r="P229" s="126" t="s">
        <v>105</v>
      </c>
      <c r="Q229" s="127">
        <f>VLOOKUP($S217,'Tischplan_16er_1.-5.'!$4:$100,20)</f>
        <v>15</v>
      </c>
      <c r="R229" s="127">
        <f>VLOOKUP($S217,'Tischplan_16er_1.-5.'!$4:$100,21)</f>
        <v>1</v>
      </c>
      <c r="S229" s="128"/>
      <c r="T229" s="128"/>
      <c r="U229" s="129"/>
      <c r="V229" s="130"/>
      <c r="W229" s="131"/>
      <c r="X229" s="128"/>
      <c r="Y229" s="128"/>
      <c r="Z229" s="128"/>
      <c r="AA229" s="130"/>
      <c r="AB229" s="157"/>
    </row>
    <row r="230" spans="1:28" ht="18" customHeight="1" thickBot="1" x14ac:dyDescent="0.25">
      <c r="A230" s="132" t="s">
        <v>137</v>
      </c>
      <c r="B230" s="133"/>
      <c r="C230" s="133"/>
      <c r="D230" s="134"/>
      <c r="E230" s="134"/>
      <c r="F230" s="135"/>
      <c r="G230" s="136"/>
      <c r="H230" s="117"/>
      <c r="I230" s="134"/>
      <c r="J230" s="134"/>
      <c r="K230" s="134"/>
      <c r="L230" s="136"/>
      <c r="N230" s="144"/>
      <c r="O230" s="116"/>
      <c r="P230" s="132" t="s">
        <v>137</v>
      </c>
      <c r="Q230" s="133"/>
      <c r="R230" s="133"/>
      <c r="S230" s="134"/>
      <c r="T230" s="134"/>
      <c r="U230" s="135"/>
      <c r="V230" s="136"/>
      <c r="W230" s="117"/>
      <c r="X230" s="134"/>
      <c r="Y230" s="134"/>
      <c r="Z230" s="134"/>
      <c r="AA230" s="136"/>
      <c r="AB230" s="156"/>
    </row>
    <row r="231" spans="1:28" ht="3" customHeight="1" x14ac:dyDescent="0.2"/>
    <row r="232" spans="1:28" ht="24" customHeight="1" thickBot="1" x14ac:dyDescent="0.25">
      <c r="A232" s="110"/>
      <c r="B232" s="287" t="str">
        <f>$B$1</f>
        <v xml:space="preserve">  2-Serien Liga</v>
      </c>
      <c r="C232" s="287"/>
      <c r="D232" s="287"/>
      <c r="E232" s="287"/>
      <c r="F232" s="287"/>
      <c r="G232" s="287"/>
      <c r="H232" s="287"/>
      <c r="I232" s="287"/>
      <c r="J232" s="288">
        <f>$J$1</f>
        <v>2023</v>
      </c>
      <c r="K232" s="288"/>
      <c r="L232" s="288"/>
      <c r="M232" s="160" t="s">
        <v>131</v>
      </c>
      <c r="N232" s="148"/>
      <c r="O232" s="111">
        <v>2</v>
      </c>
      <c r="P232" s="110"/>
      <c r="Q232" s="287" t="str">
        <f>$B$1</f>
        <v xml:space="preserve">  2-Serien Liga</v>
      </c>
      <c r="R232" s="287"/>
      <c r="S232" s="287"/>
      <c r="T232" s="287"/>
      <c r="U232" s="287"/>
      <c r="V232" s="287"/>
      <c r="W232" s="287"/>
      <c r="X232" s="287"/>
      <c r="Y232" s="288">
        <f>$J$1</f>
        <v>2023</v>
      </c>
      <c r="Z232" s="288"/>
      <c r="AA232" s="288"/>
    </row>
    <row r="233" spans="1:28" ht="18" customHeight="1" thickBot="1" x14ac:dyDescent="0.3">
      <c r="A233" s="113" t="s">
        <v>90</v>
      </c>
      <c r="B233" s="114"/>
      <c r="C233" s="114"/>
      <c r="D233" s="115" t="str">
        <f>M232&amp;O232-1</f>
        <v>J1</v>
      </c>
      <c r="E233" s="115" t="s">
        <v>91</v>
      </c>
      <c r="F233" s="114"/>
      <c r="G233" s="277"/>
      <c r="H233" s="279"/>
      <c r="I233" s="279"/>
      <c r="J233" s="279"/>
      <c r="K233" s="279"/>
      <c r="L233" s="280"/>
      <c r="N233" s="146"/>
      <c r="O233" s="116"/>
      <c r="P233" s="113" t="s">
        <v>90</v>
      </c>
      <c r="Q233" s="114"/>
      <c r="R233" s="114"/>
      <c r="S233" s="115" t="str">
        <f>M232&amp;O232</f>
        <v>J2</v>
      </c>
      <c r="T233" s="115" t="s">
        <v>91</v>
      </c>
      <c r="U233" s="114"/>
      <c r="V233" s="277"/>
      <c r="W233" s="277"/>
      <c r="X233" s="277"/>
      <c r="Y233" s="277"/>
      <c r="Z233" s="277"/>
      <c r="AA233" s="278"/>
      <c r="AB233" s="156"/>
    </row>
    <row r="234" spans="1:28" ht="18" customHeight="1" thickBot="1" x14ac:dyDescent="0.25">
      <c r="A234" s="117" t="s">
        <v>92</v>
      </c>
      <c r="B234" s="118" t="s">
        <v>93</v>
      </c>
      <c r="C234" s="118" t="s">
        <v>23</v>
      </c>
      <c r="D234" s="118" t="s">
        <v>94</v>
      </c>
      <c r="E234" s="118" t="s">
        <v>95</v>
      </c>
      <c r="F234" s="118" t="s">
        <v>96</v>
      </c>
      <c r="G234" s="119" t="s">
        <v>97</v>
      </c>
      <c r="H234" s="284" t="s">
        <v>98</v>
      </c>
      <c r="I234" s="285"/>
      <c r="J234" s="285"/>
      <c r="K234" s="285"/>
      <c r="L234" s="286"/>
      <c r="M234" s="156" t="s">
        <v>138</v>
      </c>
      <c r="N234" s="146"/>
      <c r="O234" s="116"/>
      <c r="P234" s="117" t="s">
        <v>92</v>
      </c>
      <c r="Q234" s="118" t="s">
        <v>93</v>
      </c>
      <c r="R234" s="118" t="s">
        <v>23</v>
      </c>
      <c r="S234" s="118" t="s">
        <v>94</v>
      </c>
      <c r="T234" s="118" t="s">
        <v>95</v>
      </c>
      <c r="U234" s="118" t="s">
        <v>96</v>
      </c>
      <c r="V234" s="119" t="s">
        <v>97</v>
      </c>
      <c r="W234" s="284" t="s">
        <v>98</v>
      </c>
      <c r="X234" s="285"/>
      <c r="Y234" s="285"/>
      <c r="Z234" s="285"/>
      <c r="AA234" s="286"/>
      <c r="AB234" s="156" t="s">
        <v>138</v>
      </c>
    </row>
    <row r="235" spans="1:28" ht="18" customHeight="1" x14ac:dyDescent="0.2">
      <c r="A235" s="120" t="s">
        <v>99</v>
      </c>
      <c r="B235" s="121">
        <f>VLOOKUP($D233,'Tischplan_16er_1.-5.'!$4:$100,2)</f>
        <v>14</v>
      </c>
      <c r="C235" s="121">
        <f>VLOOKUP($D233,'Tischplan_16er_1.-5.'!$4:$100,3)</f>
        <v>3</v>
      </c>
      <c r="D235" s="122" t="s">
        <v>100</v>
      </c>
      <c r="E235" s="122"/>
      <c r="F235" s="123"/>
      <c r="G235" s="124" t="s">
        <v>100</v>
      </c>
      <c r="H235" s="125"/>
      <c r="I235" s="122"/>
      <c r="J235" s="122"/>
      <c r="K235" s="122"/>
      <c r="L235" s="124"/>
      <c r="M235" s="157"/>
      <c r="N235" s="144"/>
      <c r="O235" s="116"/>
      <c r="P235" s="120" t="s">
        <v>99</v>
      </c>
      <c r="Q235" s="121">
        <f>VLOOKUP($S233,'Tischplan_16er_1.-5.'!$4:$100,2)</f>
        <v>13</v>
      </c>
      <c r="R235" s="121">
        <f>VLOOKUP($S233,'Tischplan_16er_1.-5.'!$4:$100,3)</f>
        <v>3</v>
      </c>
      <c r="S235" s="122"/>
      <c r="T235" s="122"/>
      <c r="U235" s="123"/>
      <c r="V235" s="124"/>
      <c r="W235" s="125"/>
      <c r="X235" s="122"/>
      <c r="Y235" s="122"/>
      <c r="Z235" s="122"/>
      <c r="AA235" s="124"/>
      <c r="AB235" s="157"/>
    </row>
    <row r="236" spans="1:28" ht="18" customHeight="1" thickBot="1" x14ac:dyDescent="0.25">
      <c r="A236" s="126" t="s">
        <v>101</v>
      </c>
      <c r="B236" s="127">
        <f>VLOOKUP($D233,'Tischplan_16er_1.-5.'!$4:$100,4)</f>
        <v>15</v>
      </c>
      <c r="C236" s="127">
        <f>VLOOKUP($D233,'Tischplan_16er_1.-5.'!$4:$100,5)</f>
        <v>4</v>
      </c>
      <c r="D236" s="128"/>
      <c r="E236" s="128"/>
      <c r="F236" s="129"/>
      <c r="G236" s="130"/>
      <c r="H236" s="131"/>
      <c r="I236" s="128"/>
      <c r="J236" s="128"/>
      <c r="K236" s="128"/>
      <c r="L236" s="130"/>
      <c r="M236" s="157"/>
      <c r="N236" s="144"/>
      <c r="O236" s="116" t="s">
        <v>100</v>
      </c>
      <c r="P236" s="126" t="s">
        <v>101</v>
      </c>
      <c r="Q236" s="127">
        <f>VLOOKUP($S233,'Tischplan_16er_1.-5.'!$4:$100,4)</f>
        <v>16</v>
      </c>
      <c r="R236" s="127">
        <f>VLOOKUP($S233,'Tischplan_16er_1.-5.'!$4:$100,5)</f>
        <v>4</v>
      </c>
      <c r="S236" s="128"/>
      <c r="T236" s="128"/>
      <c r="U236" s="129"/>
      <c r="V236" s="130"/>
      <c r="W236" s="131"/>
      <c r="X236" s="128"/>
      <c r="Y236" s="128"/>
      <c r="Z236" s="128"/>
      <c r="AA236" s="130"/>
      <c r="AB236" s="157"/>
    </row>
    <row r="237" spans="1:28" ht="18" customHeight="1" thickBot="1" x14ac:dyDescent="0.25">
      <c r="A237" s="132" t="s">
        <v>134</v>
      </c>
      <c r="B237" s="133"/>
      <c r="C237" s="133"/>
      <c r="D237" s="134"/>
      <c r="E237" s="134"/>
      <c r="F237" s="135"/>
      <c r="G237" s="136" t="s">
        <v>100</v>
      </c>
      <c r="H237" s="117"/>
      <c r="I237" s="134"/>
      <c r="J237" s="134"/>
      <c r="K237" s="134"/>
      <c r="L237" s="136"/>
      <c r="N237" s="144"/>
      <c r="O237" s="116"/>
      <c r="P237" s="132" t="s">
        <v>134</v>
      </c>
      <c r="Q237" s="133"/>
      <c r="R237" s="133"/>
      <c r="S237" s="134"/>
      <c r="T237" s="134"/>
      <c r="U237" s="135"/>
      <c r="V237" s="136"/>
      <c r="W237" s="117"/>
      <c r="X237" s="134"/>
      <c r="Y237" s="134"/>
      <c r="Z237" s="134"/>
      <c r="AA237" s="136"/>
      <c r="AB237" s="156"/>
    </row>
    <row r="238" spans="1:28" ht="18" customHeight="1" thickBot="1" x14ac:dyDescent="0.3">
      <c r="A238" s="113" t="s">
        <v>90</v>
      </c>
      <c r="B238" s="114"/>
      <c r="C238" s="114"/>
      <c r="D238" s="115" t="str">
        <f>D233</f>
        <v>J1</v>
      </c>
      <c r="E238" s="115" t="s">
        <v>91</v>
      </c>
      <c r="F238" s="114"/>
      <c r="G238" s="277"/>
      <c r="H238" s="279"/>
      <c r="I238" s="279"/>
      <c r="J238" s="279"/>
      <c r="K238" s="279"/>
      <c r="L238" s="280"/>
      <c r="M238" s="156" t="s">
        <v>138</v>
      </c>
      <c r="N238" s="144"/>
      <c r="O238" s="116"/>
      <c r="P238" s="113" t="s">
        <v>90</v>
      </c>
      <c r="Q238" s="114"/>
      <c r="R238" s="114"/>
      <c r="S238" s="115" t="str">
        <f>S233</f>
        <v>J2</v>
      </c>
      <c r="T238" s="115" t="s">
        <v>91</v>
      </c>
      <c r="U238" s="114"/>
      <c r="V238" s="277"/>
      <c r="W238" s="277"/>
      <c r="X238" s="277"/>
      <c r="Y238" s="277"/>
      <c r="Z238" s="277"/>
      <c r="AA238" s="278"/>
      <c r="AB238" s="156" t="s">
        <v>138</v>
      </c>
    </row>
    <row r="239" spans="1:28" ht="18" customHeight="1" x14ac:dyDescent="0.2">
      <c r="A239" s="120" t="s">
        <v>102</v>
      </c>
      <c r="B239" s="121">
        <f>VLOOKUP($D233,'Tischplan_16er_1.-5.'!$4:$100,10)</f>
        <v>13</v>
      </c>
      <c r="C239" s="121">
        <f>VLOOKUP($D233,'Tischplan_16er_1.-5.'!$4:$100,11)</f>
        <v>1</v>
      </c>
      <c r="D239" s="122"/>
      <c r="E239" s="122"/>
      <c r="F239" s="123"/>
      <c r="G239" s="124" t="s">
        <v>100</v>
      </c>
      <c r="H239" s="125"/>
      <c r="I239" s="122"/>
      <c r="J239" s="122"/>
      <c r="K239" s="122"/>
      <c r="L239" s="124"/>
      <c r="M239" s="157"/>
      <c r="N239" s="149"/>
      <c r="O239" s="137"/>
      <c r="P239" s="120" t="s">
        <v>102</v>
      </c>
      <c r="Q239" s="121">
        <f>VLOOKUP($S233,'Tischplan_16er_1.-5.'!$4:$100,10)</f>
        <v>14</v>
      </c>
      <c r="R239" s="121">
        <f>VLOOKUP($S233,'Tischplan_16er_1.-5.'!$4:$100,11)</f>
        <v>1</v>
      </c>
      <c r="S239" s="122"/>
      <c r="T239" s="122"/>
      <c r="U239" s="123"/>
      <c r="V239" s="124"/>
      <c r="W239" s="125"/>
      <c r="X239" s="122"/>
      <c r="Y239" s="122"/>
      <c r="Z239" s="122"/>
      <c r="AA239" s="124"/>
      <c r="AB239" s="157"/>
    </row>
    <row r="240" spans="1:28" ht="18" customHeight="1" thickBot="1" x14ac:dyDescent="0.25">
      <c r="A240" s="126" t="s">
        <v>103</v>
      </c>
      <c r="B240" s="127">
        <f>VLOOKUP($D233,'Tischplan_16er_1.-5.'!$4:$100,12)</f>
        <v>13</v>
      </c>
      <c r="C240" s="127">
        <f>VLOOKUP($D233,'Tischplan_16er_1.-5.'!$4:$100,13)</f>
        <v>2</v>
      </c>
      <c r="D240" s="128"/>
      <c r="E240" s="128"/>
      <c r="F240" s="129"/>
      <c r="G240" s="130"/>
      <c r="H240" s="131"/>
      <c r="I240" s="128"/>
      <c r="J240" s="128"/>
      <c r="K240" s="128"/>
      <c r="L240" s="130"/>
      <c r="M240" s="157"/>
      <c r="N240" s="149"/>
      <c r="O240" s="137"/>
      <c r="P240" s="126" t="s">
        <v>103</v>
      </c>
      <c r="Q240" s="127">
        <f>VLOOKUP($S233,'Tischplan_16er_1.-5.'!$4:$100,12)</f>
        <v>14</v>
      </c>
      <c r="R240" s="127">
        <f>VLOOKUP($S233,'Tischplan_16er_1.-5.'!$4:$100,13)</f>
        <v>2</v>
      </c>
      <c r="S240" s="128"/>
      <c r="T240" s="128"/>
      <c r="U240" s="129"/>
      <c r="V240" s="130"/>
      <c r="W240" s="131"/>
      <c r="X240" s="128"/>
      <c r="Y240" s="128"/>
      <c r="Z240" s="128"/>
      <c r="AA240" s="130"/>
      <c r="AB240" s="157"/>
    </row>
    <row r="241" spans="1:28" ht="18" customHeight="1" thickBot="1" x14ac:dyDescent="0.25">
      <c r="A241" s="132" t="s">
        <v>135</v>
      </c>
      <c r="B241" s="133"/>
      <c r="C241" s="133"/>
      <c r="D241" s="134"/>
      <c r="E241" s="134"/>
      <c r="F241" s="135"/>
      <c r="G241" s="136"/>
      <c r="H241" s="117"/>
      <c r="I241" s="134"/>
      <c r="J241" s="134"/>
      <c r="K241" s="134"/>
      <c r="L241" s="136"/>
      <c r="N241" s="144"/>
      <c r="O241" s="116"/>
      <c r="P241" s="132" t="s">
        <v>135</v>
      </c>
      <c r="Q241" s="133"/>
      <c r="R241" s="133"/>
      <c r="S241" s="134"/>
      <c r="T241" s="134"/>
      <c r="U241" s="135"/>
      <c r="V241" s="136"/>
      <c r="W241" s="117"/>
      <c r="X241" s="134"/>
      <c r="Y241" s="134"/>
      <c r="Z241" s="134"/>
      <c r="AA241" s="136"/>
      <c r="AB241" s="156"/>
    </row>
    <row r="242" spans="1:28" ht="18" customHeight="1" thickBot="1" x14ac:dyDescent="0.25">
      <c r="A242" s="281" t="s">
        <v>136</v>
      </c>
      <c r="B242" s="282"/>
      <c r="C242" s="283"/>
      <c r="D242" s="134" t="s">
        <v>100</v>
      </c>
      <c r="E242" s="134"/>
      <c r="F242" s="135"/>
      <c r="G242" s="136" t="s">
        <v>100</v>
      </c>
      <c r="H242" s="117"/>
      <c r="I242" s="134"/>
      <c r="J242" s="134"/>
      <c r="K242" s="134"/>
      <c r="L242" s="136"/>
      <c r="N242" s="144"/>
      <c r="O242" s="116"/>
      <c r="P242" s="281" t="s">
        <v>136</v>
      </c>
      <c r="Q242" s="282"/>
      <c r="R242" s="283"/>
      <c r="S242" s="134" t="s">
        <v>100</v>
      </c>
      <c r="T242" s="134"/>
      <c r="U242" s="135"/>
      <c r="V242" s="136" t="s">
        <v>100</v>
      </c>
      <c r="W242" s="117"/>
      <c r="X242" s="134"/>
      <c r="Y242" s="134"/>
      <c r="Z242" s="134"/>
      <c r="AA242" s="136"/>
      <c r="AB242" s="156"/>
    </row>
    <row r="243" spans="1:28" ht="18" customHeight="1" thickBot="1" x14ac:dyDescent="0.3">
      <c r="A243" s="113" t="s">
        <v>90</v>
      </c>
      <c r="B243" s="114"/>
      <c r="C243" s="114"/>
      <c r="D243" s="115" t="str">
        <f>D233</f>
        <v>J1</v>
      </c>
      <c r="E243" s="115" t="s">
        <v>91</v>
      </c>
      <c r="F243" s="114"/>
      <c r="G243" s="277"/>
      <c r="H243" s="277"/>
      <c r="I243" s="277"/>
      <c r="J243" s="277"/>
      <c r="K243" s="277"/>
      <c r="L243" s="278"/>
      <c r="M243" s="156" t="s">
        <v>138</v>
      </c>
      <c r="N243" s="144"/>
      <c r="O243" s="116"/>
      <c r="P243" s="113" t="s">
        <v>90</v>
      </c>
      <c r="Q243" s="114"/>
      <c r="R243" s="114"/>
      <c r="S243" s="115" t="str">
        <f>S233</f>
        <v>J2</v>
      </c>
      <c r="T243" s="115" t="s">
        <v>91</v>
      </c>
      <c r="U243" s="114"/>
      <c r="V243" s="277"/>
      <c r="W243" s="277"/>
      <c r="X243" s="277"/>
      <c r="Y243" s="277"/>
      <c r="Z243" s="277"/>
      <c r="AA243" s="278"/>
      <c r="AB243" s="156" t="s">
        <v>138</v>
      </c>
    </row>
    <row r="244" spans="1:28" ht="18" customHeight="1" x14ac:dyDescent="0.2">
      <c r="A244" s="120" t="s">
        <v>104</v>
      </c>
      <c r="B244" s="121">
        <f>VLOOKUP($D233,'Tischplan_16er_1.-5.'!$4:$100,18)</f>
        <v>12</v>
      </c>
      <c r="C244" s="121">
        <f>VLOOKUP($D233,'Tischplan_16er_1.-5.'!$4:$100,19)</f>
        <v>2</v>
      </c>
      <c r="D244" s="122"/>
      <c r="E244" s="122"/>
      <c r="F244" s="123"/>
      <c r="G244" s="124"/>
      <c r="H244" s="125"/>
      <c r="I244" s="122"/>
      <c r="J244" s="122"/>
      <c r="K244" s="122"/>
      <c r="L244" s="124"/>
      <c r="M244" s="157"/>
      <c r="N244" s="144"/>
      <c r="O244" s="116"/>
      <c r="P244" s="120" t="s">
        <v>104</v>
      </c>
      <c r="Q244" s="121">
        <f>VLOOKUP($S233,'Tischplan_16er_1.-5.'!$4:$100,18)</f>
        <v>11</v>
      </c>
      <c r="R244" s="121">
        <f>VLOOKUP($S233,'Tischplan_16er_1.-5.'!$4:$100,19)</f>
        <v>2</v>
      </c>
      <c r="S244" s="122"/>
      <c r="T244" s="122"/>
      <c r="U244" s="123"/>
      <c r="V244" s="124"/>
      <c r="W244" s="125"/>
      <c r="X244" s="122"/>
      <c r="Y244" s="122"/>
      <c r="Z244" s="122"/>
      <c r="AA244" s="124"/>
      <c r="AB244" s="157"/>
    </row>
    <row r="245" spans="1:28" ht="18" customHeight="1" thickBot="1" x14ac:dyDescent="0.25">
      <c r="A245" s="126" t="s">
        <v>105</v>
      </c>
      <c r="B245" s="127">
        <f>VLOOKUP($D233,'Tischplan_16er_1.-5.'!$4:$100,20)</f>
        <v>10</v>
      </c>
      <c r="C245" s="127">
        <f>VLOOKUP($D233,'Tischplan_16er_1.-5.'!$4:$100,21)</f>
        <v>1</v>
      </c>
      <c r="D245" s="128"/>
      <c r="E245" s="128"/>
      <c r="F245" s="129"/>
      <c r="G245" s="130"/>
      <c r="H245" s="131"/>
      <c r="I245" s="128"/>
      <c r="J245" s="128"/>
      <c r="K245" s="128"/>
      <c r="L245" s="130"/>
      <c r="M245" s="157"/>
      <c r="N245" s="144"/>
      <c r="O245" s="116"/>
      <c r="P245" s="126" t="s">
        <v>105</v>
      </c>
      <c r="Q245" s="127">
        <f>VLOOKUP($S233,'Tischplan_16er_1.-5.'!$4:$100,20)</f>
        <v>9</v>
      </c>
      <c r="R245" s="127">
        <f>VLOOKUP($S233,'Tischplan_16er_1.-5.'!$4:$100,21)</f>
        <v>1</v>
      </c>
      <c r="S245" s="128"/>
      <c r="T245" s="128"/>
      <c r="U245" s="129"/>
      <c r="V245" s="130"/>
      <c r="W245" s="131"/>
      <c r="X245" s="128"/>
      <c r="Y245" s="128"/>
      <c r="Z245" s="128"/>
      <c r="AA245" s="130"/>
      <c r="AB245" s="157"/>
    </row>
    <row r="246" spans="1:28" ht="18" customHeight="1" thickBot="1" x14ac:dyDescent="0.25">
      <c r="A246" s="132" t="s">
        <v>137</v>
      </c>
      <c r="B246" s="133"/>
      <c r="C246" s="133"/>
      <c r="D246" s="134"/>
      <c r="E246" s="134"/>
      <c r="F246" s="135"/>
      <c r="G246" s="136"/>
      <c r="H246" s="117"/>
      <c r="I246" s="134"/>
      <c r="J246" s="134"/>
      <c r="K246" s="134"/>
      <c r="L246" s="136"/>
      <c r="N246" s="144"/>
      <c r="O246" s="116"/>
      <c r="P246" s="132" t="s">
        <v>137</v>
      </c>
      <c r="Q246" s="133"/>
      <c r="R246" s="133"/>
      <c r="S246" s="134"/>
      <c r="T246" s="134"/>
      <c r="U246" s="135"/>
      <c r="V246" s="136"/>
      <c r="W246" s="117"/>
      <c r="X246" s="134"/>
      <c r="Y246" s="134"/>
      <c r="Z246" s="134"/>
      <c r="AA246" s="136"/>
      <c r="AB246" s="156"/>
    </row>
    <row r="247" spans="1:28" ht="15" customHeight="1" x14ac:dyDescent="0.2">
      <c r="A247" s="138"/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58"/>
      <c r="N247" s="147"/>
      <c r="O247" s="140"/>
      <c r="P247" s="138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</row>
    <row r="248" spans="1:28" ht="15" customHeight="1" x14ac:dyDescent="0.2">
      <c r="A248" s="141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59"/>
      <c r="N248" s="142"/>
      <c r="O248" s="143"/>
      <c r="P248" s="141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</row>
    <row r="249" spans="1:28" ht="24" customHeight="1" thickBot="1" x14ac:dyDescent="0.25">
      <c r="A249" s="110"/>
      <c r="B249" s="287" t="str">
        <f>$B$1</f>
        <v xml:space="preserve">  2-Serien Liga</v>
      </c>
      <c r="C249" s="287"/>
      <c r="D249" s="287"/>
      <c r="E249" s="287"/>
      <c r="F249" s="287"/>
      <c r="G249" s="287"/>
      <c r="H249" s="287"/>
      <c r="I249" s="287"/>
      <c r="J249" s="288">
        <f>$J$1</f>
        <v>2023</v>
      </c>
      <c r="K249" s="288"/>
      <c r="L249" s="288"/>
      <c r="M249" s="160" t="str">
        <f>M232</f>
        <v>J</v>
      </c>
      <c r="N249" s="148"/>
      <c r="O249" s="111">
        <f>O232+2</f>
        <v>4</v>
      </c>
      <c r="P249" s="110"/>
      <c r="Q249" s="287" t="str">
        <f>$B$1</f>
        <v xml:space="preserve">  2-Serien Liga</v>
      </c>
      <c r="R249" s="287"/>
      <c r="S249" s="287"/>
      <c r="T249" s="287"/>
      <c r="U249" s="287"/>
      <c r="V249" s="287"/>
      <c r="W249" s="287"/>
      <c r="X249" s="287"/>
      <c r="Y249" s="288">
        <f>$J$1</f>
        <v>2023</v>
      </c>
      <c r="Z249" s="288"/>
      <c r="AA249" s="288"/>
    </row>
    <row r="250" spans="1:28" ht="18" customHeight="1" thickBot="1" x14ac:dyDescent="0.3">
      <c r="A250" s="113" t="s">
        <v>90</v>
      </c>
      <c r="B250" s="114"/>
      <c r="C250" s="114"/>
      <c r="D250" s="115" t="str">
        <f>M249&amp;O249-1</f>
        <v>J3</v>
      </c>
      <c r="E250" s="115" t="s">
        <v>91</v>
      </c>
      <c r="F250" s="114"/>
      <c r="G250" s="277"/>
      <c r="H250" s="279"/>
      <c r="I250" s="279"/>
      <c r="J250" s="279"/>
      <c r="K250" s="279"/>
      <c r="L250" s="280"/>
      <c r="N250" s="146"/>
      <c r="O250" s="116"/>
      <c r="P250" s="113" t="s">
        <v>90</v>
      </c>
      <c r="Q250" s="114"/>
      <c r="R250" s="114"/>
      <c r="S250" s="115" t="str">
        <f>M249&amp;O249</f>
        <v>J4</v>
      </c>
      <c r="T250" s="115" t="s">
        <v>91</v>
      </c>
      <c r="U250" s="114"/>
      <c r="V250" s="277"/>
      <c r="W250" s="277"/>
      <c r="X250" s="277"/>
      <c r="Y250" s="277"/>
      <c r="Z250" s="277"/>
      <c r="AA250" s="278"/>
      <c r="AB250" s="156"/>
    </row>
    <row r="251" spans="1:28" ht="18" customHeight="1" thickBot="1" x14ac:dyDescent="0.25">
      <c r="A251" s="117" t="s">
        <v>92</v>
      </c>
      <c r="B251" s="118" t="s">
        <v>93</v>
      </c>
      <c r="C251" s="118" t="s">
        <v>23</v>
      </c>
      <c r="D251" s="118" t="s">
        <v>94</v>
      </c>
      <c r="E251" s="118" t="s">
        <v>95</v>
      </c>
      <c r="F251" s="118" t="s">
        <v>96</v>
      </c>
      <c r="G251" s="119" t="s">
        <v>97</v>
      </c>
      <c r="H251" s="284" t="s">
        <v>98</v>
      </c>
      <c r="I251" s="285"/>
      <c r="J251" s="285"/>
      <c r="K251" s="285"/>
      <c r="L251" s="286"/>
      <c r="M251" s="156" t="s">
        <v>138</v>
      </c>
      <c r="N251" s="146"/>
      <c r="O251" s="116"/>
      <c r="P251" s="117" t="s">
        <v>92</v>
      </c>
      <c r="Q251" s="118" t="s">
        <v>93</v>
      </c>
      <c r="R251" s="118" t="s">
        <v>23</v>
      </c>
      <c r="S251" s="118" t="s">
        <v>94</v>
      </c>
      <c r="T251" s="118" t="s">
        <v>95</v>
      </c>
      <c r="U251" s="118" t="s">
        <v>96</v>
      </c>
      <c r="V251" s="119" t="s">
        <v>97</v>
      </c>
      <c r="W251" s="284" t="s">
        <v>98</v>
      </c>
      <c r="X251" s="285"/>
      <c r="Y251" s="285"/>
      <c r="Z251" s="285"/>
      <c r="AA251" s="286"/>
      <c r="AB251" s="156" t="s">
        <v>138</v>
      </c>
    </row>
    <row r="252" spans="1:28" ht="18" customHeight="1" x14ac:dyDescent="0.2">
      <c r="A252" s="120" t="s">
        <v>99</v>
      </c>
      <c r="B252" s="121">
        <f>VLOOKUP($D250,'Tischplan_16er_1.-5.'!$4:$100,2)</f>
        <v>16</v>
      </c>
      <c r="C252" s="121">
        <f>VLOOKUP($D250,'Tischplan_16er_1.-5.'!$4:$100,3)</f>
        <v>3</v>
      </c>
      <c r="D252" s="122" t="s">
        <v>100</v>
      </c>
      <c r="E252" s="122"/>
      <c r="F252" s="123"/>
      <c r="G252" s="124" t="s">
        <v>100</v>
      </c>
      <c r="H252" s="125"/>
      <c r="I252" s="122"/>
      <c r="J252" s="122"/>
      <c r="K252" s="122"/>
      <c r="L252" s="124"/>
      <c r="M252" s="157"/>
      <c r="N252" s="144"/>
      <c r="O252" s="116"/>
      <c r="P252" s="120" t="s">
        <v>99</v>
      </c>
      <c r="Q252" s="121">
        <f>VLOOKUP($S250,'Tischplan_16er_1.-5.'!$4:$100,2)</f>
        <v>15</v>
      </c>
      <c r="R252" s="121">
        <f>VLOOKUP($S250,'Tischplan_16er_1.-5.'!$4:$100,3)</f>
        <v>3</v>
      </c>
      <c r="S252" s="122"/>
      <c r="T252" s="122"/>
      <c r="U252" s="123"/>
      <c r="V252" s="124"/>
      <c r="W252" s="125"/>
      <c r="X252" s="122"/>
      <c r="Y252" s="122"/>
      <c r="Z252" s="122"/>
      <c r="AA252" s="124"/>
      <c r="AB252" s="157"/>
    </row>
    <row r="253" spans="1:28" ht="18" customHeight="1" thickBot="1" x14ac:dyDescent="0.25">
      <c r="A253" s="126" t="s">
        <v>101</v>
      </c>
      <c r="B253" s="127">
        <f>VLOOKUP($D250,'Tischplan_16er_1.-5.'!$4:$100,4)</f>
        <v>13</v>
      </c>
      <c r="C253" s="127">
        <f>VLOOKUP($D250,'Tischplan_16er_1.-5.'!$4:$100,5)</f>
        <v>4</v>
      </c>
      <c r="D253" s="128"/>
      <c r="E253" s="128"/>
      <c r="F253" s="129"/>
      <c r="G253" s="130"/>
      <c r="H253" s="131"/>
      <c r="I253" s="128"/>
      <c r="J253" s="128"/>
      <c r="K253" s="128"/>
      <c r="L253" s="130"/>
      <c r="M253" s="157"/>
      <c r="N253" s="144"/>
      <c r="O253" s="116" t="s">
        <v>100</v>
      </c>
      <c r="P253" s="126" t="s">
        <v>101</v>
      </c>
      <c r="Q253" s="127">
        <f>VLOOKUP($S250,'Tischplan_16er_1.-5.'!$4:$100,4)</f>
        <v>14</v>
      </c>
      <c r="R253" s="127">
        <f>VLOOKUP($S250,'Tischplan_16er_1.-5.'!$4:$100,5)</f>
        <v>4</v>
      </c>
      <c r="S253" s="128"/>
      <c r="T253" s="128"/>
      <c r="U253" s="129"/>
      <c r="V253" s="130"/>
      <c r="W253" s="131"/>
      <c r="X253" s="128"/>
      <c r="Y253" s="128"/>
      <c r="Z253" s="128"/>
      <c r="AA253" s="130"/>
      <c r="AB253" s="157"/>
    </row>
    <row r="254" spans="1:28" ht="18" customHeight="1" thickBot="1" x14ac:dyDescent="0.25">
      <c r="A254" s="132" t="s">
        <v>134</v>
      </c>
      <c r="B254" s="133"/>
      <c r="C254" s="133"/>
      <c r="D254" s="134"/>
      <c r="E254" s="134"/>
      <c r="F254" s="135"/>
      <c r="G254" s="136" t="s">
        <v>100</v>
      </c>
      <c r="H254" s="117"/>
      <c r="I254" s="134"/>
      <c r="J254" s="134"/>
      <c r="K254" s="134"/>
      <c r="L254" s="136"/>
      <c r="N254" s="144"/>
      <c r="O254" s="116"/>
      <c r="P254" s="132" t="s">
        <v>134</v>
      </c>
      <c r="Q254" s="133"/>
      <c r="R254" s="133"/>
      <c r="S254" s="134"/>
      <c r="T254" s="134"/>
      <c r="U254" s="135"/>
      <c r="V254" s="136"/>
      <c r="W254" s="117"/>
      <c r="X254" s="134"/>
      <c r="Y254" s="134"/>
      <c r="Z254" s="134"/>
      <c r="AA254" s="136"/>
      <c r="AB254" s="156"/>
    </row>
    <row r="255" spans="1:28" ht="18" customHeight="1" thickBot="1" x14ac:dyDescent="0.3">
      <c r="A255" s="113" t="s">
        <v>90</v>
      </c>
      <c r="B255" s="114"/>
      <c r="C255" s="114"/>
      <c r="D255" s="115" t="str">
        <f>D250</f>
        <v>J3</v>
      </c>
      <c r="E255" s="115" t="s">
        <v>91</v>
      </c>
      <c r="F255" s="114"/>
      <c r="G255" s="277"/>
      <c r="H255" s="279"/>
      <c r="I255" s="279"/>
      <c r="J255" s="279"/>
      <c r="K255" s="279"/>
      <c r="L255" s="280"/>
      <c r="M255" s="156" t="s">
        <v>138</v>
      </c>
      <c r="N255" s="144"/>
      <c r="O255" s="116"/>
      <c r="P255" s="113" t="s">
        <v>90</v>
      </c>
      <c r="Q255" s="114"/>
      <c r="R255" s="114"/>
      <c r="S255" s="115" t="str">
        <f>S250</f>
        <v>J4</v>
      </c>
      <c r="T255" s="115" t="s">
        <v>91</v>
      </c>
      <c r="U255" s="114"/>
      <c r="V255" s="277"/>
      <c r="W255" s="277"/>
      <c r="X255" s="277"/>
      <c r="Y255" s="277"/>
      <c r="Z255" s="277"/>
      <c r="AA255" s="278"/>
      <c r="AB255" s="156" t="s">
        <v>138</v>
      </c>
    </row>
    <row r="256" spans="1:28" ht="18" customHeight="1" x14ac:dyDescent="0.2">
      <c r="A256" s="120" t="s">
        <v>102</v>
      </c>
      <c r="B256" s="121">
        <f>VLOOKUP($D250,'Tischplan_16er_1.-5.'!$4:$100,10)</f>
        <v>15</v>
      </c>
      <c r="C256" s="121">
        <f>VLOOKUP($D250,'Tischplan_16er_1.-5.'!$4:$100,11)</f>
        <v>1</v>
      </c>
      <c r="D256" s="122"/>
      <c r="E256" s="122"/>
      <c r="F256" s="123"/>
      <c r="G256" s="124" t="s">
        <v>100</v>
      </c>
      <c r="H256" s="125"/>
      <c r="I256" s="122"/>
      <c r="J256" s="122"/>
      <c r="K256" s="122"/>
      <c r="L256" s="124"/>
      <c r="M256" s="157"/>
      <c r="N256" s="149"/>
      <c r="O256" s="137"/>
      <c r="P256" s="120" t="s">
        <v>102</v>
      </c>
      <c r="Q256" s="121">
        <f>VLOOKUP($S250,'Tischplan_16er_1.-5.'!$4:$100,10)</f>
        <v>16</v>
      </c>
      <c r="R256" s="121">
        <f>VLOOKUP($S250,'Tischplan_16er_1.-5.'!$4:$100,11)</f>
        <v>1</v>
      </c>
      <c r="S256" s="122"/>
      <c r="T256" s="122"/>
      <c r="U256" s="123"/>
      <c r="V256" s="124"/>
      <c r="W256" s="125"/>
      <c r="X256" s="122"/>
      <c r="Y256" s="122"/>
      <c r="Z256" s="122"/>
      <c r="AA256" s="124"/>
      <c r="AB256" s="157"/>
    </row>
    <row r="257" spans="1:28" ht="18" customHeight="1" thickBot="1" x14ac:dyDescent="0.25">
      <c r="A257" s="126" t="s">
        <v>103</v>
      </c>
      <c r="B257" s="127">
        <f>VLOOKUP($D250,'Tischplan_16er_1.-5.'!$4:$100,12)</f>
        <v>15</v>
      </c>
      <c r="C257" s="127">
        <f>VLOOKUP($D250,'Tischplan_16er_1.-5.'!$4:$100,13)</f>
        <v>2</v>
      </c>
      <c r="D257" s="128"/>
      <c r="E257" s="128"/>
      <c r="F257" s="129"/>
      <c r="G257" s="130"/>
      <c r="H257" s="131"/>
      <c r="I257" s="128"/>
      <c r="J257" s="128"/>
      <c r="K257" s="128"/>
      <c r="L257" s="130"/>
      <c r="M257" s="157"/>
      <c r="N257" s="149"/>
      <c r="O257" s="137"/>
      <c r="P257" s="126" t="s">
        <v>103</v>
      </c>
      <c r="Q257" s="127">
        <f>VLOOKUP($S250,'Tischplan_16er_1.-5.'!$4:$100,12)</f>
        <v>16</v>
      </c>
      <c r="R257" s="127">
        <f>VLOOKUP($S250,'Tischplan_16er_1.-5.'!$4:$100,13)</f>
        <v>2</v>
      </c>
      <c r="S257" s="128"/>
      <c r="T257" s="128"/>
      <c r="U257" s="129"/>
      <c r="V257" s="130"/>
      <c r="W257" s="131"/>
      <c r="X257" s="128"/>
      <c r="Y257" s="128"/>
      <c r="Z257" s="128"/>
      <c r="AA257" s="130"/>
      <c r="AB257" s="157"/>
    </row>
    <row r="258" spans="1:28" ht="18" customHeight="1" thickBot="1" x14ac:dyDescent="0.25">
      <c r="A258" s="132" t="s">
        <v>135</v>
      </c>
      <c r="B258" s="133"/>
      <c r="C258" s="133"/>
      <c r="D258" s="134"/>
      <c r="E258" s="134"/>
      <c r="F258" s="135"/>
      <c r="G258" s="136"/>
      <c r="H258" s="117"/>
      <c r="I258" s="134"/>
      <c r="J258" s="134"/>
      <c r="K258" s="134"/>
      <c r="L258" s="136"/>
      <c r="N258" s="144"/>
      <c r="O258" s="116"/>
      <c r="P258" s="132" t="s">
        <v>135</v>
      </c>
      <c r="Q258" s="133"/>
      <c r="R258" s="133"/>
      <c r="S258" s="134"/>
      <c r="T258" s="134"/>
      <c r="U258" s="135"/>
      <c r="V258" s="136"/>
      <c r="W258" s="117"/>
      <c r="X258" s="134"/>
      <c r="Y258" s="134"/>
      <c r="Z258" s="134"/>
      <c r="AA258" s="136"/>
      <c r="AB258" s="156"/>
    </row>
    <row r="259" spans="1:28" ht="18" customHeight="1" thickBot="1" x14ac:dyDescent="0.25">
      <c r="A259" s="281" t="s">
        <v>136</v>
      </c>
      <c r="B259" s="282"/>
      <c r="C259" s="283"/>
      <c r="D259" s="134" t="s">
        <v>100</v>
      </c>
      <c r="E259" s="134"/>
      <c r="F259" s="135"/>
      <c r="G259" s="136" t="s">
        <v>100</v>
      </c>
      <c r="H259" s="117"/>
      <c r="I259" s="134"/>
      <c r="J259" s="134"/>
      <c r="K259" s="134"/>
      <c r="L259" s="136"/>
      <c r="N259" s="144"/>
      <c r="O259" s="116"/>
      <c r="P259" s="281" t="s">
        <v>136</v>
      </c>
      <c r="Q259" s="282"/>
      <c r="R259" s="283"/>
      <c r="S259" s="134" t="s">
        <v>100</v>
      </c>
      <c r="T259" s="134"/>
      <c r="U259" s="135"/>
      <c r="V259" s="136" t="s">
        <v>100</v>
      </c>
      <c r="W259" s="117"/>
      <c r="X259" s="134"/>
      <c r="Y259" s="134"/>
      <c r="Z259" s="134"/>
      <c r="AA259" s="136"/>
      <c r="AB259" s="156"/>
    </row>
    <row r="260" spans="1:28" ht="18" customHeight="1" thickBot="1" x14ac:dyDescent="0.3">
      <c r="A260" s="113" t="s">
        <v>90</v>
      </c>
      <c r="B260" s="114"/>
      <c r="C260" s="114"/>
      <c r="D260" s="115" t="str">
        <f>D250</f>
        <v>J3</v>
      </c>
      <c r="E260" s="115" t="s">
        <v>91</v>
      </c>
      <c r="F260" s="114"/>
      <c r="G260" s="277"/>
      <c r="H260" s="277"/>
      <c r="I260" s="277"/>
      <c r="J260" s="277"/>
      <c r="K260" s="277"/>
      <c r="L260" s="278"/>
      <c r="M260" s="156" t="s">
        <v>138</v>
      </c>
      <c r="N260" s="144"/>
      <c r="O260" s="116"/>
      <c r="P260" s="113" t="s">
        <v>90</v>
      </c>
      <c r="Q260" s="114"/>
      <c r="R260" s="114"/>
      <c r="S260" s="115" t="str">
        <f>S250</f>
        <v>J4</v>
      </c>
      <c r="T260" s="115" t="s">
        <v>91</v>
      </c>
      <c r="U260" s="114"/>
      <c r="V260" s="277"/>
      <c r="W260" s="277"/>
      <c r="X260" s="277"/>
      <c r="Y260" s="277"/>
      <c r="Z260" s="277"/>
      <c r="AA260" s="278"/>
      <c r="AB260" s="156" t="s">
        <v>138</v>
      </c>
    </row>
    <row r="261" spans="1:28" ht="18" customHeight="1" x14ac:dyDescent="0.2">
      <c r="A261" s="120" t="s">
        <v>104</v>
      </c>
      <c r="B261" s="121">
        <f>VLOOKUP($D250,'Tischplan_16er_1.-5.'!$4:$100,18)</f>
        <v>10</v>
      </c>
      <c r="C261" s="121">
        <f>VLOOKUP($D250,'Tischplan_16er_1.-5.'!$4:$100,19)</f>
        <v>2</v>
      </c>
      <c r="D261" s="122"/>
      <c r="E261" s="122"/>
      <c r="F261" s="123"/>
      <c r="G261" s="124"/>
      <c r="H261" s="125"/>
      <c r="I261" s="122"/>
      <c r="J261" s="122"/>
      <c r="K261" s="122"/>
      <c r="L261" s="124"/>
      <c r="M261" s="157"/>
      <c r="N261" s="144"/>
      <c r="O261" s="116"/>
      <c r="P261" s="120" t="s">
        <v>104</v>
      </c>
      <c r="Q261" s="121">
        <f>VLOOKUP($S250,'Tischplan_16er_1.-5.'!$4:$100,18)</f>
        <v>9</v>
      </c>
      <c r="R261" s="121">
        <f>VLOOKUP($S250,'Tischplan_16er_1.-5.'!$4:$100,19)</f>
        <v>2</v>
      </c>
      <c r="S261" s="122"/>
      <c r="T261" s="122"/>
      <c r="U261" s="123"/>
      <c r="V261" s="124"/>
      <c r="W261" s="125"/>
      <c r="X261" s="122"/>
      <c r="Y261" s="122"/>
      <c r="Z261" s="122"/>
      <c r="AA261" s="124"/>
      <c r="AB261" s="157"/>
    </row>
    <row r="262" spans="1:28" ht="18" customHeight="1" thickBot="1" x14ac:dyDescent="0.25">
      <c r="A262" s="126" t="s">
        <v>105</v>
      </c>
      <c r="B262" s="127">
        <f>VLOOKUP($D250,'Tischplan_16er_1.-5.'!$4:$100,20)</f>
        <v>12</v>
      </c>
      <c r="C262" s="127">
        <f>VLOOKUP($D250,'Tischplan_16er_1.-5.'!$4:$100,21)</f>
        <v>1</v>
      </c>
      <c r="D262" s="128"/>
      <c r="E262" s="128"/>
      <c r="F262" s="129"/>
      <c r="G262" s="130"/>
      <c r="H262" s="131"/>
      <c r="I262" s="128"/>
      <c r="J262" s="128"/>
      <c r="K262" s="128"/>
      <c r="L262" s="130"/>
      <c r="M262" s="157"/>
      <c r="N262" s="144"/>
      <c r="O262" s="116"/>
      <c r="P262" s="126" t="s">
        <v>105</v>
      </c>
      <c r="Q262" s="127">
        <f>VLOOKUP($S250,'Tischplan_16er_1.-5.'!$4:$100,20)</f>
        <v>11</v>
      </c>
      <c r="R262" s="127">
        <f>VLOOKUP($S250,'Tischplan_16er_1.-5.'!$4:$100,21)</f>
        <v>1</v>
      </c>
      <c r="S262" s="128"/>
      <c r="T262" s="128"/>
      <c r="U262" s="129"/>
      <c r="V262" s="130"/>
      <c r="W262" s="131"/>
      <c r="X262" s="128"/>
      <c r="Y262" s="128"/>
      <c r="Z262" s="128"/>
      <c r="AA262" s="130"/>
      <c r="AB262" s="157"/>
    </row>
    <row r="263" spans="1:28" ht="18" customHeight="1" thickBot="1" x14ac:dyDescent="0.25">
      <c r="A263" s="132" t="s">
        <v>137</v>
      </c>
      <c r="B263" s="133"/>
      <c r="C263" s="133"/>
      <c r="D263" s="134"/>
      <c r="E263" s="134"/>
      <c r="F263" s="135"/>
      <c r="G263" s="136"/>
      <c r="H263" s="117"/>
      <c r="I263" s="134"/>
      <c r="J263" s="134"/>
      <c r="K263" s="134"/>
      <c r="L263" s="136"/>
      <c r="N263" s="144"/>
      <c r="O263" s="116"/>
      <c r="P263" s="132" t="s">
        <v>137</v>
      </c>
      <c r="Q263" s="133"/>
      <c r="R263" s="133"/>
      <c r="S263" s="134"/>
      <c r="T263" s="134"/>
      <c r="U263" s="135"/>
      <c r="V263" s="136"/>
      <c r="W263" s="117"/>
      <c r="X263" s="134"/>
      <c r="Y263" s="134"/>
      <c r="Z263" s="134"/>
      <c r="AA263" s="136"/>
      <c r="AB263" s="156"/>
    </row>
    <row r="264" spans="1:28" ht="3" customHeight="1" x14ac:dyDescent="0.2"/>
    <row r="265" spans="1:28" ht="24" customHeight="1" thickBot="1" x14ac:dyDescent="0.25">
      <c r="A265" s="110"/>
      <c r="B265" s="287" t="str">
        <f>$B$1</f>
        <v xml:space="preserve">  2-Serien Liga</v>
      </c>
      <c r="C265" s="287"/>
      <c r="D265" s="287"/>
      <c r="E265" s="287"/>
      <c r="F265" s="287"/>
      <c r="G265" s="287"/>
      <c r="H265" s="287"/>
      <c r="I265" s="287"/>
      <c r="J265" s="288">
        <f>$J$1</f>
        <v>2023</v>
      </c>
      <c r="K265" s="288"/>
      <c r="L265" s="288"/>
      <c r="M265" s="160" t="s">
        <v>125</v>
      </c>
      <c r="N265" s="148"/>
      <c r="O265" s="111">
        <v>2</v>
      </c>
      <c r="P265" s="110"/>
      <c r="Q265" s="287" t="str">
        <f>$B$1</f>
        <v xml:space="preserve">  2-Serien Liga</v>
      </c>
      <c r="R265" s="287"/>
      <c r="S265" s="287"/>
      <c r="T265" s="287"/>
      <c r="U265" s="287"/>
      <c r="V265" s="287"/>
      <c r="W265" s="287"/>
      <c r="X265" s="287"/>
      <c r="Y265" s="288">
        <f>$J$1</f>
        <v>2023</v>
      </c>
      <c r="Z265" s="288"/>
      <c r="AA265" s="288"/>
    </row>
    <row r="266" spans="1:28" ht="18" customHeight="1" thickBot="1" x14ac:dyDescent="0.3">
      <c r="A266" s="113" t="s">
        <v>90</v>
      </c>
      <c r="B266" s="114"/>
      <c r="C266" s="114"/>
      <c r="D266" s="115" t="str">
        <f>M265&amp;O265-1</f>
        <v>K1</v>
      </c>
      <c r="E266" s="115" t="s">
        <v>91</v>
      </c>
      <c r="F266" s="114"/>
      <c r="G266" s="277"/>
      <c r="H266" s="279"/>
      <c r="I266" s="279"/>
      <c r="J266" s="279"/>
      <c r="K266" s="279"/>
      <c r="L266" s="280"/>
      <c r="N266" s="146"/>
      <c r="O266" s="116"/>
      <c r="P266" s="113" t="s">
        <v>90</v>
      </c>
      <c r="Q266" s="114"/>
      <c r="R266" s="114"/>
      <c r="S266" s="115" t="str">
        <f>M265&amp;O265</f>
        <v>K2</v>
      </c>
      <c r="T266" s="115" t="s">
        <v>91</v>
      </c>
      <c r="U266" s="114"/>
      <c r="V266" s="277"/>
      <c r="W266" s="277"/>
      <c r="X266" s="277"/>
      <c r="Y266" s="277"/>
      <c r="Z266" s="277"/>
      <c r="AA266" s="278"/>
      <c r="AB266" s="156"/>
    </row>
    <row r="267" spans="1:28" ht="18" customHeight="1" thickBot="1" x14ac:dyDescent="0.25">
      <c r="A267" s="117" t="s">
        <v>92</v>
      </c>
      <c r="B267" s="118" t="s">
        <v>93</v>
      </c>
      <c r="C267" s="118" t="s">
        <v>23</v>
      </c>
      <c r="D267" s="118" t="s">
        <v>94</v>
      </c>
      <c r="E267" s="118" t="s">
        <v>95</v>
      </c>
      <c r="F267" s="118" t="s">
        <v>96</v>
      </c>
      <c r="G267" s="119" t="s">
        <v>97</v>
      </c>
      <c r="H267" s="284" t="s">
        <v>98</v>
      </c>
      <c r="I267" s="285"/>
      <c r="J267" s="285"/>
      <c r="K267" s="285"/>
      <c r="L267" s="286"/>
      <c r="M267" s="156" t="s">
        <v>138</v>
      </c>
      <c r="N267" s="146"/>
      <c r="O267" s="116"/>
      <c r="P267" s="117" t="s">
        <v>92</v>
      </c>
      <c r="Q267" s="118" t="s">
        <v>93</v>
      </c>
      <c r="R267" s="118" t="s">
        <v>23</v>
      </c>
      <c r="S267" s="118" t="s">
        <v>94</v>
      </c>
      <c r="T267" s="118" t="s">
        <v>95</v>
      </c>
      <c r="U267" s="118" t="s">
        <v>96</v>
      </c>
      <c r="V267" s="119" t="s">
        <v>97</v>
      </c>
      <c r="W267" s="284" t="s">
        <v>98</v>
      </c>
      <c r="X267" s="285"/>
      <c r="Y267" s="285"/>
      <c r="Z267" s="285"/>
      <c r="AA267" s="286"/>
      <c r="AB267" s="156" t="s">
        <v>138</v>
      </c>
    </row>
    <row r="268" spans="1:28" ht="18" customHeight="1" x14ac:dyDescent="0.2">
      <c r="A268" s="120" t="s">
        <v>99</v>
      </c>
      <c r="B268" s="121">
        <f>VLOOKUP($D266,'Tischplan_16er_1.-5.'!$4:$100,2)</f>
        <v>3</v>
      </c>
      <c r="C268" s="121">
        <f>VLOOKUP($D266,'Tischplan_16er_1.-5.'!$4:$100,3)</f>
        <v>4</v>
      </c>
      <c r="D268" s="122" t="s">
        <v>100</v>
      </c>
      <c r="E268" s="122"/>
      <c r="F268" s="123"/>
      <c r="G268" s="124" t="s">
        <v>100</v>
      </c>
      <c r="H268" s="125"/>
      <c r="I268" s="122"/>
      <c r="J268" s="122"/>
      <c r="K268" s="122"/>
      <c r="L268" s="124"/>
      <c r="M268" s="157"/>
      <c r="N268" s="144"/>
      <c r="O268" s="116"/>
      <c r="P268" s="120" t="s">
        <v>99</v>
      </c>
      <c r="Q268" s="121">
        <f>VLOOKUP($S266,'Tischplan_16er_1.-5.'!$4:$100,2)</f>
        <v>4</v>
      </c>
      <c r="R268" s="121">
        <f>VLOOKUP($S266,'Tischplan_16er_1.-5.'!$4:$100,3)</f>
        <v>4</v>
      </c>
      <c r="S268" s="122"/>
      <c r="T268" s="122"/>
      <c r="U268" s="123"/>
      <c r="V268" s="124"/>
      <c r="W268" s="125"/>
      <c r="X268" s="122"/>
      <c r="Y268" s="122"/>
      <c r="Z268" s="122"/>
      <c r="AA268" s="124"/>
      <c r="AB268" s="157"/>
    </row>
    <row r="269" spans="1:28" ht="18" customHeight="1" thickBot="1" x14ac:dyDescent="0.25">
      <c r="A269" s="126" t="s">
        <v>101</v>
      </c>
      <c r="B269" s="127">
        <f>VLOOKUP($D266,'Tischplan_16er_1.-5.'!$4:$100,4)</f>
        <v>4</v>
      </c>
      <c r="C269" s="127">
        <f>VLOOKUP($D266,'Tischplan_16er_1.-5.'!$4:$100,5)</f>
        <v>3</v>
      </c>
      <c r="D269" s="128"/>
      <c r="E269" s="128"/>
      <c r="F269" s="129"/>
      <c r="G269" s="130"/>
      <c r="H269" s="131"/>
      <c r="I269" s="128"/>
      <c r="J269" s="128"/>
      <c r="K269" s="128"/>
      <c r="L269" s="130"/>
      <c r="M269" s="157"/>
      <c r="N269" s="144"/>
      <c r="O269" s="116" t="s">
        <v>100</v>
      </c>
      <c r="P269" s="126" t="s">
        <v>101</v>
      </c>
      <c r="Q269" s="127">
        <f>VLOOKUP($S266,'Tischplan_16er_1.-5.'!$4:$100,4)</f>
        <v>3</v>
      </c>
      <c r="R269" s="127">
        <f>VLOOKUP($S266,'Tischplan_16er_1.-5.'!$4:$100,5)</f>
        <v>3</v>
      </c>
      <c r="S269" s="128"/>
      <c r="T269" s="128"/>
      <c r="U269" s="129"/>
      <c r="V269" s="130"/>
      <c r="W269" s="131"/>
      <c r="X269" s="128"/>
      <c r="Y269" s="128"/>
      <c r="Z269" s="128"/>
      <c r="AA269" s="130"/>
      <c r="AB269" s="157"/>
    </row>
    <row r="270" spans="1:28" ht="18" customHeight="1" thickBot="1" x14ac:dyDescent="0.25">
      <c r="A270" s="132" t="s">
        <v>134</v>
      </c>
      <c r="B270" s="133"/>
      <c r="C270" s="133"/>
      <c r="D270" s="134"/>
      <c r="E270" s="134"/>
      <c r="F270" s="135"/>
      <c r="G270" s="136" t="s">
        <v>100</v>
      </c>
      <c r="H270" s="117"/>
      <c r="I270" s="134"/>
      <c r="J270" s="134"/>
      <c r="K270" s="134"/>
      <c r="L270" s="136"/>
      <c r="N270" s="144"/>
      <c r="O270" s="116"/>
      <c r="P270" s="132" t="s">
        <v>134</v>
      </c>
      <c r="Q270" s="133"/>
      <c r="R270" s="133"/>
      <c r="S270" s="134"/>
      <c r="T270" s="134"/>
      <c r="U270" s="135"/>
      <c r="V270" s="136"/>
      <c r="W270" s="117"/>
      <c r="X270" s="134"/>
      <c r="Y270" s="134"/>
      <c r="Z270" s="134"/>
      <c r="AA270" s="136"/>
      <c r="AB270" s="156"/>
    </row>
    <row r="271" spans="1:28" ht="18" customHeight="1" thickBot="1" x14ac:dyDescent="0.3">
      <c r="A271" s="113" t="s">
        <v>90</v>
      </c>
      <c r="B271" s="114"/>
      <c r="C271" s="114"/>
      <c r="D271" s="115" t="str">
        <f>D266</f>
        <v>K1</v>
      </c>
      <c r="E271" s="115" t="s">
        <v>91</v>
      </c>
      <c r="F271" s="114"/>
      <c r="G271" s="277"/>
      <c r="H271" s="279"/>
      <c r="I271" s="279"/>
      <c r="J271" s="279"/>
      <c r="K271" s="279"/>
      <c r="L271" s="280"/>
      <c r="M271" s="156" t="s">
        <v>138</v>
      </c>
      <c r="N271" s="144"/>
      <c r="O271" s="116"/>
      <c r="P271" s="113" t="s">
        <v>90</v>
      </c>
      <c r="Q271" s="114"/>
      <c r="R271" s="114"/>
      <c r="S271" s="115" t="str">
        <f>S266</f>
        <v>K2</v>
      </c>
      <c r="T271" s="115" t="s">
        <v>91</v>
      </c>
      <c r="U271" s="114"/>
      <c r="V271" s="277"/>
      <c r="W271" s="277"/>
      <c r="X271" s="277"/>
      <c r="Y271" s="277"/>
      <c r="Z271" s="277"/>
      <c r="AA271" s="278"/>
      <c r="AB271" s="156" t="s">
        <v>138</v>
      </c>
    </row>
    <row r="272" spans="1:28" ht="18" customHeight="1" x14ac:dyDescent="0.2">
      <c r="A272" s="120" t="s">
        <v>102</v>
      </c>
      <c r="B272" s="121">
        <f>VLOOKUP($D266,'Tischplan_16er_1.-5.'!$4:$100,10)</f>
        <v>14</v>
      </c>
      <c r="C272" s="121">
        <f>VLOOKUP($D266,'Tischplan_16er_1.-5.'!$4:$100,11)</f>
        <v>3</v>
      </c>
      <c r="D272" s="122"/>
      <c r="E272" s="122"/>
      <c r="F272" s="123"/>
      <c r="G272" s="124" t="s">
        <v>100</v>
      </c>
      <c r="H272" s="125"/>
      <c r="I272" s="122"/>
      <c r="J272" s="122"/>
      <c r="K272" s="122"/>
      <c r="L272" s="124"/>
      <c r="M272" s="157"/>
      <c r="N272" s="149"/>
      <c r="O272" s="137"/>
      <c r="P272" s="120" t="s">
        <v>102</v>
      </c>
      <c r="Q272" s="121">
        <f>VLOOKUP($S266,'Tischplan_16er_1.-5.'!$4:$100,10)</f>
        <v>13</v>
      </c>
      <c r="R272" s="121">
        <f>VLOOKUP($S266,'Tischplan_16er_1.-5.'!$4:$100,11)</f>
        <v>3</v>
      </c>
      <c r="S272" s="122"/>
      <c r="T272" s="122"/>
      <c r="U272" s="123"/>
      <c r="V272" s="124"/>
      <c r="W272" s="125"/>
      <c r="X272" s="122"/>
      <c r="Y272" s="122"/>
      <c r="Z272" s="122"/>
      <c r="AA272" s="124"/>
      <c r="AB272" s="157"/>
    </row>
    <row r="273" spans="1:28" ht="18" customHeight="1" thickBot="1" x14ac:dyDescent="0.25">
      <c r="A273" s="126" t="s">
        <v>103</v>
      </c>
      <c r="B273" s="127">
        <f>VLOOKUP($D266,'Tischplan_16er_1.-5.'!$4:$100,12)</f>
        <v>15</v>
      </c>
      <c r="C273" s="127">
        <f>VLOOKUP($D266,'Tischplan_16er_1.-5.'!$4:$100,13)</f>
        <v>4</v>
      </c>
      <c r="D273" s="128"/>
      <c r="E273" s="128"/>
      <c r="F273" s="129"/>
      <c r="G273" s="130"/>
      <c r="H273" s="131"/>
      <c r="I273" s="128"/>
      <c r="J273" s="128"/>
      <c r="K273" s="128"/>
      <c r="L273" s="130"/>
      <c r="M273" s="157"/>
      <c r="N273" s="149"/>
      <c r="O273" s="137"/>
      <c r="P273" s="126" t="s">
        <v>103</v>
      </c>
      <c r="Q273" s="127">
        <f>VLOOKUP($S266,'Tischplan_16er_1.-5.'!$4:$100,12)</f>
        <v>16</v>
      </c>
      <c r="R273" s="127">
        <f>VLOOKUP($S266,'Tischplan_16er_1.-5.'!$4:$100,13)</f>
        <v>4</v>
      </c>
      <c r="S273" s="128"/>
      <c r="T273" s="128"/>
      <c r="U273" s="129"/>
      <c r="V273" s="130"/>
      <c r="W273" s="131"/>
      <c r="X273" s="128"/>
      <c r="Y273" s="128"/>
      <c r="Z273" s="128"/>
      <c r="AA273" s="130"/>
      <c r="AB273" s="157"/>
    </row>
    <row r="274" spans="1:28" ht="18" customHeight="1" thickBot="1" x14ac:dyDescent="0.25">
      <c r="A274" s="132" t="s">
        <v>135</v>
      </c>
      <c r="B274" s="133"/>
      <c r="C274" s="133"/>
      <c r="D274" s="134"/>
      <c r="E274" s="134"/>
      <c r="F274" s="135"/>
      <c r="G274" s="136"/>
      <c r="H274" s="117"/>
      <c r="I274" s="134"/>
      <c r="J274" s="134"/>
      <c r="K274" s="134"/>
      <c r="L274" s="136"/>
      <c r="N274" s="144"/>
      <c r="O274" s="116"/>
      <c r="P274" s="132" t="s">
        <v>135</v>
      </c>
      <c r="Q274" s="133"/>
      <c r="R274" s="133"/>
      <c r="S274" s="134"/>
      <c r="T274" s="134"/>
      <c r="U274" s="135"/>
      <c r="V274" s="136"/>
      <c r="W274" s="117"/>
      <c r="X274" s="134"/>
      <c r="Y274" s="134"/>
      <c r="Z274" s="134"/>
      <c r="AA274" s="136"/>
      <c r="AB274" s="156"/>
    </row>
    <row r="275" spans="1:28" ht="18" customHeight="1" thickBot="1" x14ac:dyDescent="0.25">
      <c r="A275" s="281" t="s">
        <v>136</v>
      </c>
      <c r="B275" s="282"/>
      <c r="C275" s="283"/>
      <c r="D275" s="134" t="s">
        <v>100</v>
      </c>
      <c r="E275" s="134"/>
      <c r="F275" s="135"/>
      <c r="G275" s="136" t="s">
        <v>100</v>
      </c>
      <c r="H275" s="117"/>
      <c r="I275" s="134"/>
      <c r="J275" s="134"/>
      <c r="K275" s="134"/>
      <c r="L275" s="136"/>
      <c r="N275" s="144"/>
      <c r="O275" s="116"/>
      <c r="P275" s="281" t="s">
        <v>136</v>
      </c>
      <c r="Q275" s="282"/>
      <c r="R275" s="283"/>
      <c r="S275" s="134" t="s">
        <v>100</v>
      </c>
      <c r="T275" s="134"/>
      <c r="U275" s="135"/>
      <c r="V275" s="136" t="s">
        <v>100</v>
      </c>
      <c r="W275" s="117"/>
      <c r="X275" s="134"/>
      <c r="Y275" s="134"/>
      <c r="Z275" s="134"/>
      <c r="AA275" s="136"/>
      <c r="AB275" s="156"/>
    </row>
    <row r="276" spans="1:28" ht="18" customHeight="1" thickBot="1" x14ac:dyDescent="0.3">
      <c r="A276" s="113" t="s">
        <v>90</v>
      </c>
      <c r="B276" s="114"/>
      <c r="C276" s="114"/>
      <c r="D276" s="115" t="str">
        <f>D266</f>
        <v>K1</v>
      </c>
      <c r="E276" s="115" t="s">
        <v>91</v>
      </c>
      <c r="F276" s="114"/>
      <c r="G276" s="277"/>
      <c r="H276" s="277"/>
      <c r="I276" s="277"/>
      <c r="J276" s="277"/>
      <c r="K276" s="277"/>
      <c r="L276" s="278"/>
      <c r="M276" s="156" t="s">
        <v>138</v>
      </c>
      <c r="N276" s="144"/>
      <c r="O276" s="116"/>
      <c r="P276" s="113" t="s">
        <v>90</v>
      </c>
      <c r="Q276" s="114"/>
      <c r="R276" s="114"/>
      <c r="S276" s="115" t="str">
        <f>S266</f>
        <v>K2</v>
      </c>
      <c r="T276" s="115" t="s">
        <v>91</v>
      </c>
      <c r="U276" s="114"/>
      <c r="V276" s="277"/>
      <c r="W276" s="277"/>
      <c r="X276" s="277"/>
      <c r="Y276" s="277"/>
      <c r="Z276" s="277"/>
      <c r="AA276" s="278"/>
      <c r="AB276" s="156" t="s">
        <v>138</v>
      </c>
    </row>
    <row r="277" spans="1:28" ht="18" customHeight="1" x14ac:dyDescent="0.2">
      <c r="A277" s="120" t="s">
        <v>104</v>
      </c>
      <c r="B277" s="121">
        <f>VLOOKUP($D266,'Tischplan_16er_1.-5.'!$4:$100,18)</f>
        <v>1</v>
      </c>
      <c r="C277" s="121">
        <f>VLOOKUP($D266,'Tischplan_16er_1.-5.'!$4:$100,19)</f>
        <v>1</v>
      </c>
      <c r="D277" s="122"/>
      <c r="E277" s="122"/>
      <c r="F277" s="123"/>
      <c r="G277" s="124"/>
      <c r="H277" s="125"/>
      <c r="I277" s="122"/>
      <c r="J277" s="122"/>
      <c r="K277" s="122"/>
      <c r="L277" s="124"/>
      <c r="M277" s="157"/>
      <c r="N277" s="144"/>
      <c r="O277" s="116"/>
      <c r="P277" s="120" t="s">
        <v>104</v>
      </c>
      <c r="Q277" s="121">
        <f>VLOOKUP($S266,'Tischplan_16er_1.-5.'!$4:$100,18)</f>
        <v>2</v>
      </c>
      <c r="R277" s="121">
        <f>VLOOKUP($S266,'Tischplan_16er_1.-5.'!$4:$100,19)</f>
        <v>1</v>
      </c>
      <c r="S277" s="122"/>
      <c r="T277" s="122"/>
      <c r="U277" s="123"/>
      <c r="V277" s="124"/>
      <c r="W277" s="125"/>
      <c r="X277" s="122"/>
      <c r="Y277" s="122"/>
      <c r="Z277" s="122"/>
      <c r="AA277" s="124"/>
      <c r="AB277" s="157"/>
    </row>
    <row r="278" spans="1:28" ht="18" customHeight="1" thickBot="1" x14ac:dyDescent="0.25">
      <c r="A278" s="126" t="s">
        <v>105</v>
      </c>
      <c r="B278" s="127">
        <f>VLOOKUP($D266,'Tischplan_16er_1.-5.'!$4:$100,20)</f>
        <v>1</v>
      </c>
      <c r="C278" s="127">
        <f>VLOOKUP($D266,'Tischplan_16er_1.-5.'!$4:$100,21)</f>
        <v>2</v>
      </c>
      <c r="D278" s="128"/>
      <c r="E278" s="128"/>
      <c r="F278" s="129"/>
      <c r="G278" s="130"/>
      <c r="H278" s="131"/>
      <c r="I278" s="128"/>
      <c r="J278" s="128"/>
      <c r="K278" s="128"/>
      <c r="L278" s="130"/>
      <c r="M278" s="157"/>
      <c r="N278" s="144"/>
      <c r="O278" s="116"/>
      <c r="P278" s="126" t="s">
        <v>105</v>
      </c>
      <c r="Q278" s="127">
        <f>VLOOKUP($S266,'Tischplan_16er_1.-5.'!$4:$100,20)</f>
        <v>2</v>
      </c>
      <c r="R278" s="127">
        <f>VLOOKUP($S266,'Tischplan_16er_1.-5.'!$4:$100,21)</f>
        <v>2</v>
      </c>
      <c r="S278" s="128"/>
      <c r="T278" s="128"/>
      <c r="U278" s="129"/>
      <c r="V278" s="130"/>
      <c r="W278" s="131"/>
      <c r="X278" s="128"/>
      <c r="Y278" s="128"/>
      <c r="Z278" s="128"/>
      <c r="AA278" s="130"/>
      <c r="AB278" s="157"/>
    </row>
    <row r="279" spans="1:28" ht="18" customHeight="1" thickBot="1" x14ac:dyDescent="0.25">
      <c r="A279" s="132" t="s">
        <v>137</v>
      </c>
      <c r="B279" s="133"/>
      <c r="C279" s="133"/>
      <c r="D279" s="134"/>
      <c r="E279" s="134"/>
      <c r="F279" s="135"/>
      <c r="G279" s="136"/>
      <c r="H279" s="117"/>
      <c r="I279" s="134"/>
      <c r="J279" s="134"/>
      <c r="K279" s="134"/>
      <c r="L279" s="136"/>
      <c r="N279" s="144"/>
      <c r="O279" s="116"/>
      <c r="P279" s="132" t="s">
        <v>137</v>
      </c>
      <c r="Q279" s="133"/>
      <c r="R279" s="133"/>
      <c r="S279" s="134"/>
      <c r="T279" s="134"/>
      <c r="U279" s="135"/>
      <c r="V279" s="136"/>
      <c r="W279" s="117"/>
      <c r="X279" s="134"/>
      <c r="Y279" s="134"/>
      <c r="Z279" s="134"/>
      <c r="AA279" s="136"/>
      <c r="AB279" s="156"/>
    </row>
    <row r="280" spans="1:28" ht="15" customHeight="1" x14ac:dyDescent="0.2">
      <c r="A280" s="138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58"/>
      <c r="N280" s="147"/>
      <c r="O280" s="140"/>
      <c r="P280" s="138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  <c r="AA280" s="139"/>
    </row>
    <row r="281" spans="1:28" ht="15" customHeight="1" x14ac:dyDescent="0.2">
      <c r="A281" s="141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59"/>
      <c r="N281" s="142"/>
      <c r="O281" s="143"/>
      <c r="P281" s="141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</row>
    <row r="282" spans="1:28" ht="24" customHeight="1" thickBot="1" x14ac:dyDescent="0.25">
      <c r="A282" s="110"/>
      <c r="B282" s="287" t="str">
        <f>$B$1</f>
        <v xml:space="preserve">  2-Serien Liga</v>
      </c>
      <c r="C282" s="287"/>
      <c r="D282" s="287"/>
      <c r="E282" s="287"/>
      <c r="F282" s="287"/>
      <c r="G282" s="287"/>
      <c r="H282" s="287"/>
      <c r="I282" s="287"/>
      <c r="J282" s="288">
        <f>$J$1</f>
        <v>2023</v>
      </c>
      <c r="K282" s="288"/>
      <c r="L282" s="288"/>
      <c r="M282" s="160" t="str">
        <f>M265</f>
        <v>K</v>
      </c>
      <c r="N282" s="148"/>
      <c r="O282" s="111">
        <f>O265+2</f>
        <v>4</v>
      </c>
      <c r="P282" s="110"/>
      <c r="Q282" s="287" t="str">
        <f>$B$1</f>
        <v xml:space="preserve">  2-Serien Liga</v>
      </c>
      <c r="R282" s="287"/>
      <c r="S282" s="287"/>
      <c r="T282" s="287"/>
      <c r="U282" s="287"/>
      <c r="V282" s="287"/>
      <c r="W282" s="287"/>
      <c r="X282" s="287"/>
      <c r="Y282" s="288">
        <f>$J$1</f>
        <v>2023</v>
      </c>
      <c r="Z282" s="288"/>
      <c r="AA282" s="288"/>
    </row>
    <row r="283" spans="1:28" ht="18" customHeight="1" thickBot="1" x14ac:dyDescent="0.3">
      <c r="A283" s="113" t="s">
        <v>90</v>
      </c>
      <c r="B283" s="114"/>
      <c r="C283" s="114"/>
      <c r="D283" s="115" t="str">
        <f>M282&amp;O282-1</f>
        <v>K3</v>
      </c>
      <c r="E283" s="115" t="s">
        <v>91</v>
      </c>
      <c r="F283" s="114"/>
      <c r="G283" s="277"/>
      <c r="H283" s="279"/>
      <c r="I283" s="279"/>
      <c r="J283" s="279"/>
      <c r="K283" s="279"/>
      <c r="L283" s="280"/>
      <c r="N283" s="146"/>
      <c r="O283" s="116"/>
      <c r="P283" s="113" t="s">
        <v>90</v>
      </c>
      <c r="Q283" s="114"/>
      <c r="R283" s="114"/>
      <c r="S283" s="115" t="str">
        <f>M282&amp;O282</f>
        <v>K4</v>
      </c>
      <c r="T283" s="115" t="s">
        <v>91</v>
      </c>
      <c r="U283" s="114"/>
      <c r="V283" s="277"/>
      <c r="W283" s="277"/>
      <c r="X283" s="277"/>
      <c r="Y283" s="277"/>
      <c r="Z283" s="277"/>
      <c r="AA283" s="278"/>
      <c r="AB283" s="156"/>
    </row>
    <row r="284" spans="1:28" ht="18" customHeight="1" thickBot="1" x14ac:dyDescent="0.25">
      <c r="A284" s="117" t="s">
        <v>92</v>
      </c>
      <c r="B284" s="118" t="s">
        <v>93</v>
      </c>
      <c r="C284" s="118" t="s">
        <v>23</v>
      </c>
      <c r="D284" s="118" t="s">
        <v>94</v>
      </c>
      <c r="E284" s="118" t="s">
        <v>95</v>
      </c>
      <c r="F284" s="118" t="s">
        <v>96</v>
      </c>
      <c r="G284" s="119" t="s">
        <v>97</v>
      </c>
      <c r="H284" s="284" t="s">
        <v>98</v>
      </c>
      <c r="I284" s="285"/>
      <c r="J284" s="285"/>
      <c r="K284" s="285"/>
      <c r="L284" s="286"/>
      <c r="M284" s="156" t="s">
        <v>138</v>
      </c>
      <c r="N284" s="146"/>
      <c r="O284" s="116"/>
      <c r="P284" s="117" t="s">
        <v>92</v>
      </c>
      <c r="Q284" s="118" t="s">
        <v>93</v>
      </c>
      <c r="R284" s="118" t="s">
        <v>23</v>
      </c>
      <c r="S284" s="118" t="s">
        <v>94</v>
      </c>
      <c r="T284" s="118" t="s">
        <v>95</v>
      </c>
      <c r="U284" s="118" t="s">
        <v>96</v>
      </c>
      <c r="V284" s="119" t="s">
        <v>97</v>
      </c>
      <c r="W284" s="284" t="s">
        <v>98</v>
      </c>
      <c r="X284" s="285"/>
      <c r="Y284" s="285"/>
      <c r="Z284" s="285"/>
      <c r="AA284" s="286"/>
      <c r="AB284" s="156" t="s">
        <v>138</v>
      </c>
    </row>
    <row r="285" spans="1:28" ht="18" customHeight="1" x14ac:dyDescent="0.2">
      <c r="A285" s="120" t="s">
        <v>99</v>
      </c>
      <c r="B285" s="121">
        <f>VLOOKUP($D283,'Tischplan_16er_1.-5.'!$4:$100,2)</f>
        <v>1</v>
      </c>
      <c r="C285" s="121">
        <f>VLOOKUP($D283,'Tischplan_16er_1.-5.'!$4:$100,3)</f>
        <v>4</v>
      </c>
      <c r="D285" s="122" t="s">
        <v>100</v>
      </c>
      <c r="E285" s="122"/>
      <c r="F285" s="123"/>
      <c r="G285" s="124" t="s">
        <v>100</v>
      </c>
      <c r="H285" s="125"/>
      <c r="I285" s="122"/>
      <c r="J285" s="122"/>
      <c r="K285" s="122"/>
      <c r="L285" s="124"/>
      <c r="M285" s="157"/>
      <c r="N285" s="144"/>
      <c r="O285" s="116"/>
      <c r="P285" s="120" t="s">
        <v>99</v>
      </c>
      <c r="Q285" s="121">
        <f>VLOOKUP($S283,'Tischplan_16er_1.-5.'!$4:$100,2)</f>
        <v>2</v>
      </c>
      <c r="R285" s="121">
        <f>VLOOKUP($S283,'Tischplan_16er_1.-5.'!$4:$100,3)</f>
        <v>4</v>
      </c>
      <c r="S285" s="122"/>
      <c r="T285" s="122"/>
      <c r="U285" s="123"/>
      <c r="V285" s="124"/>
      <c r="W285" s="125"/>
      <c r="X285" s="122"/>
      <c r="Y285" s="122"/>
      <c r="Z285" s="122"/>
      <c r="AA285" s="124"/>
      <c r="AB285" s="157"/>
    </row>
    <row r="286" spans="1:28" ht="18" customHeight="1" thickBot="1" x14ac:dyDescent="0.25">
      <c r="A286" s="126" t="s">
        <v>101</v>
      </c>
      <c r="B286" s="127">
        <f>VLOOKUP($D283,'Tischplan_16er_1.-5.'!$4:$100,4)</f>
        <v>2</v>
      </c>
      <c r="C286" s="127">
        <f>VLOOKUP($D283,'Tischplan_16er_1.-5.'!$4:$100,5)</f>
        <v>3</v>
      </c>
      <c r="D286" s="128"/>
      <c r="E286" s="128"/>
      <c r="F286" s="129"/>
      <c r="G286" s="130"/>
      <c r="H286" s="131"/>
      <c r="I286" s="128"/>
      <c r="J286" s="128"/>
      <c r="K286" s="128"/>
      <c r="L286" s="130"/>
      <c r="M286" s="157"/>
      <c r="N286" s="144"/>
      <c r="O286" s="116" t="s">
        <v>100</v>
      </c>
      <c r="P286" s="126" t="s">
        <v>101</v>
      </c>
      <c r="Q286" s="127">
        <f>VLOOKUP($S283,'Tischplan_16er_1.-5.'!$4:$100,4)</f>
        <v>1</v>
      </c>
      <c r="R286" s="127">
        <f>VLOOKUP($S283,'Tischplan_16er_1.-5.'!$4:$100,5)</f>
        <v>3</v>
      </c>
      <c r="S286" s="128"/>
      <c r="T286" s="128"/>
      <c r="U286" s="129"/>
      <c r="V286" s="130"/>
      <c r="W286" s="131"/>
      <c r="X286" s="128"/>
      <c r="Y286" s="128"/>
      <c r="Z286" s="128"/>
      <c r="AA286" s="130"/>
      <c r="AB286" s="157"/>
    </row>
    <row r="287" spans="1:28" ht="18" customHeight="1" thickBot="1" x14ac:dyDescent="0.25">
      <c r="A287" s="132" t="s">
        <v>134</v>
      </c>
      <c r="B287" s="133"/>
      <c r="C287" s="133"/>
      <c r="D287" s="134"/>
      <c r="E287" s="134"/>
      <c r="F287" s="135"/>
      <c r="G287" s="136" t="s">
        <v>100</v>
      </c>
      <c r="H287" s="117"/>
      <c r="I287" s="134"/>
      <c r="J287" s="134"/>
      <c r="K287" s="134"/>
      <c r="L287" s="136"/>
      <c r="N287" s="144"/>
      <c r="O287" s="116"/>
      <c r="P287" s="132" t="s">
        <v>134</v>
      </c>
      <c r="Q287" s="133"/>
      <c r="R287" s="133"/>
      <c r="S287" s="134"/>
      <c r="T287" s="134"/>
      <c r="U287" s="135"/>
      <c r="V287" s="136"/>
      <c r="W287" s="117"/>
      <c r="X287" s="134"/>
      <c r="Y287" s="134"/>
      <c r="Z287" s="134"/>
      <c r="AA287" s="136"/>
      <c r="AB287" s="156"/>
    </row>
    <row r="288" spans="1:28" ht="18" customHeight="1" thickBot="1" x14ac:dyDescent="0.3">
      <c r="A288" s="113" t="s">
        <v>90</v>
      </c>
      <c r="B288" s="114"/>
      <c r="C288" s="114"/>
      <c r="D288" s="115" t="str">
        <f>D283</f>
        <v>K3</v>
      </c>
      <c r="E288" s="115" t="s">
        <v>91</v>
      </c>
      <c r="F288" s="114"/>
      <c r="G288" s="277"/>
      <c r="H288" s="279"/>
      <c r="I288" s="279"/>
      <c r="J288" s="279"/>
      <c r="K288" s="279"/>
      <c r="L288" s="280"/>
      <c r="M288" s="156" t="s">
        <v>138</v>
      </c>
      <c r="N288" s="144"/>
      <c r="O288" s="116"/>
      <c r="P288" s="113" t="s">
        <v>90</v>
      </c>
      <c r="Q288" s="114"/>
      <c r="R288" s="114"/>
      <c r="S288" s="115" t="str">
        <f>S283</f>
        <v>K4</v>
      </c>
      <c r="T288" s="115" t="s">
        <v>91</v>
      </c>
      <c r="U288" s="114"/>
      <c r="V288" s="277"/>
      <c r="W288" s="277"/>
      <c r="X288" s="277"/>
      <c r="Y288" s="277"/>
      <c r="Z288" s="277"/>
      <c r="AA288" s="278"/>
      <c r="AB288" s="156" t="s">
        <v>138</v>
      </c>
    </row>
    <row r="289" spans="1:28" ht="18" customHeight="1" x14ac:dyDescent="0.2">
      <c r="A289" s="120" t="s">
        <v>102</v>
      </c>
      <c r="B289" s="121">
        <f>VLOOKUP($D283,'Tischplan_16er_1.-5.'!$4:$100,10)</f>
        <v>16</v>
      </c>
      <c r="C289" s="121">
        <f>VLOOKUP($D283,'Tischplan_16er_1.-5.'!$4:$100,11)</f>
        <v>3</v>
      </c>
      <c r="D289" s="122"/>
      <c r="E289" s="122"/>
      <c r="F289" s="123"/>
      <c r="G289" s="124" t="s">
        <v>100</v>
      </c>
      <c r="H289" s="125"/>
      <c r="I289" s="122"/>
      <c r="J289" s="122"/>
      <c r="K289" s="122"/>
      <c r="L289" s="124"/>
      <c r="M289" s="157"/>
      <c r="N289" s="149"/>
      <c r="O289" s="137"/>
      <c r="P289" s="120" t="s">
        <v>102</v>
      </c>
      <c r="Q289" s="121">
        <f>VLOOKUP($S283,'Tischplan_16er_1.-5.'!$4:$100,10)</f>
        <v>15</v>
      </c>
      <c r="R289" s="121">
        <f>VLOOKUP($S283,'Tischplan_16er_1.-5.'!$4:$100,11)</f>
        <v>3</v>
      </c>
      <c r="S289" s="122"/>
      <c r="T289" s="122"/>
      <c r="U289" s="123"/>
      <c r="V289" s="124"/>
      <c r="W289" s="125"/>
      <c r="X289" s="122"/>
      <c r="Y289" s="122"/>
      <c r="Z289" s="122"/>
      <c r="AA289" s="124"/>
      <c r="AB289" s="157"/>
    </row>
    <row r="290" spans="1:28" ht="18" customHeight="1" thickBot="1" x14ac:dyDescent="0.25">
      <c r="A290" s="126" t="s">
        <v>103</v>
      </c>
      <c r="B290" s="127">
        <f>VLOOKUP($D283,'Tischplan_16er_1.-5.'!$4:$100,12)</f>
        <v>13</v>
      </c>
      <c r="C290" s="127">
        <f>VLOOKUP($D283,'Tischplan_16er_1.-5.'!$4:$100,13)</f>
        <v>4</v>
      </c>
      <c r="D290" s="128"/>
      <c r="E290" s="128"/>
      <c r="F290" s="129"/>
      <c r="G290" s="130"/>
      <c r="H290" s="131"/>
      <c r="I290" s="128"/>
      <c r="J290" s="128"/>
      <c r="K290" s="128"/>
      <c r="L290" s="130"/>
      <c r="M290" s="157"/>
      <c r="N290" s="149"/>
      <c r="O290" s="137"/>
      <c r="P290" s="126" t="s">
        <v>103</v>
      </c>
      <c r="Q290" s="127">
        <f>VLOOKUP($S283,'Tischplan_16er_1.-5.'!$4:$100,12)</f>
        <v>14</v>
      </c>
      <c r="R290" s="127">
        <f>VLOOKUP($S283,'Tischplan_16er_1.-5.'!$4:$100,13)</f>
        <v>4</v>
      </c>
      <c r="S290" s="128"/>
      <c r="T290" s="128"/>
      <c r="U290" s="129"/>
      <c r="V290" s="130"/>
      <c r="W290" s="131"/>
      <c r="X290" s="128"/>
      <c r="Y290" s="128"/>
      <c r="Z290" s="128"/>
      <c r="AA290" s="130"/>
      <c r="AB290" s="157"/>
    </row>
    <row r="291" spans="1:28" ht="18" customHeight="1" thickBot="1" x14ac:dyDescent="0.25">
      <c r="A291" s="132" t="s">
        <v>135</v>
      </c>
      <c r="B291" s="133"/>
      <c r="C291" s="133"/>
      <c r="D291" s="134"/>
      <c r="E291" s="134"/>
      <c r="F291" s="135"/>
      <c r="G291" s="136"/>
      <c r="H291" s="117"/>
      <c r="I291" s="134"/>
      <c r="J291" s="134"/>
      <c r="K291" s="134"/>
      <c r="L291" s="136"/>
      <c r="N291" s="144"/>
      <c r="O291" s="116"/>
      <c r="P291" s="132" t="s">
        <v>135</v>
      </c>
      <c r="Q291" s="133"/>
      <c r="R291" s="133"/>
      <c r="S291" s="134"/>
      <c r="T291" s="134"/>
      <c r="U291" s="135"/>
      <c r="V291" s="136"/>
      <c r="W291" s="117"/>
      <c r="X291" s="134"/>
      <c r="Y291" s="134"/>
      <c r="Z291" s="134"/>
      <c r="AA291" s="136"/>
      <c r="AB291" s="156"/>
    </row>
    <row r="292" spans="1:28" ht="18" customHeight="1" thickBot="1" x14ac:dyDescent="0.25">
      <c r="A292" s="281" t="s">
        <v>136</v>
      </c>
      <c r="B292" s="282"/>
      <c r="C292" s="283"/>
      <c r="D292" s="134" t="s">
        <v>100</v>
      </c>
      <c r="E292" s="134"/>
      <c r="F292" s="135"/>
      <c r="G292" s="136" t="s">
        <v>100</v>
      </c>
      <c r="H292" s="117"/>
      <c r="I292" s="134"/>
      <c r="J292" s="134"/>
      <c r="K292" s="134"/>
      <c r="L292" s="136"/>
      <c r="N292" s="144"/>
      <c r="O292" s="116"/>
      <c r="P292" s="281" t="s">
        <v>136</v>
      </c>
      <c r="Q292" s="282"/>
      <c r="R292" s="283"/>
      <c r="S292" s="134" t="s">
        <v>100</v>
      </c>
      <c r="T292" s="134"/>
      <c r="U292" s="135"/>
      <c r="V292" s="136" t="s">
        <v>100</v>
      </c>
      <c r="W292" s="117"/>
      <c r="X292" s="134"/>
      <c r="Y292" s="134"/>
      <c r="Z292" s="134"/>
      <c r="AA292" s="136"/>
      <c r="AB292" s="156"/>
    </row>
    <row r="293" spans="1:28" ht="18" customHeight="1" thickBot="1" x14ac:dyDescent="0.3">
      <c r="A293" s="113" t="s">
        <v>90</v>
      </c>
      <c r="B293" s="114"/>
      <c r="C293" s="114"/>
      <c r="D293" s="115" t="str">
        <f>D283</f>
        <v>K3</v>
      </c>
      <c r="E293" s="115" t="s">
        <v>91</v>
      </c>
      <c r="F293" s="114"/>
      <c r="G293" s="277"/>
      <c r="H293" s="277"/>
      <c r="I293" s="277"/>
      <c r="J293" s="277"/>
      <c r="K293" s="277"/>
      <c r="L293" s="278"/>
      <c r="M293" s="156" t="s">
        <v>138</v>
      </c>
      <c r="N293" s="144"/>
      <c r="O293" s="116"/>
      <c r="P293" s="113" t="s">
        <v>90</v>
      </c>
      <c r="Q293" s="114"/>
      <c r="R293" s="114"/>
      <c r="S293" s="115" t="str">
        <f>S283</f>
        <v>K4</v>
      </c>
      <c r="T293" s="115" t="s">
        <v>91</v>
      </c>
      <c r="U293" s="114"/>
      <c r="V293" s="277"/>
      <c r="W293" s="277"/>
      <c r="X293" s="277"/>
      <c r="Y293" s="277"/>
      <c r="Z293" s="277"/>
      <c r="AA293" s="278"/>
      <c r="AB293" s="156" t="s">
        <v>138</v>
      </c>
    </row>
    <row r="294" spans="1:28" ht="18" customHeight="1" x14ac:dyDescent="0.2">
      <c r="A294" s="120" t="s">
        <v>104</v>
      </c>
      <c r="B294" s="121">
        <f>VLOOKUP($D283,'Tischplan_16er_1.-5.'!$4:$100,18)</f>
        <v>3</v>
      </c>
      <c r="C294" s="121">
        <f>VLOOKUP($D283,'Tischplan_16er_1.-5.'!$4:$100,19)</f>
        <v>1</v>
      </c>
      <c r="D294" s="122"/>
      <c r="E294" s="122"/>
      <c r="F294" s="123"/>
      <c r="G294" s="124"/>
      <c r="H294" s="125"/>
      <c r="I294" s="122"/>
      <c r="J294" s="122"/>
      <c r="K294" s="122"/>
      <c r="L294" s="124"/>
      <c r="M294" s="157"/>
      <c r="N294" s="144"/>
      <c r="O294" s="116"/>
      <c r="P294" s="120" t="s">
        <v>104</v>
      </c>
      <c r="Q294" s="121">
        <f>VLOOKUP($S283,'Tischplan_16er_1.-5.'!$4:$100,18)</f>
        <v>4</v>
      </c>
      <c r="R294" s="121">
        <f>VLOOKUP($S283,'Tischplan_16er_1.-5.'!$4:$100,19)</f>
        <v>1</v>
      </c>
      <c r="S294" s="122"/>
      <c r="T294" s="122"/>
      <c r="U294" s="123"/>
      <c r="V294" s="124"/>
      <c r="W294" s="125"/>
      <c r="X294" s="122"/>
      <c r="Y294" s="122"/>
      <c r="Z294" s="122"/>
      <c r="AA294" s="124"/>
      <c r="AB294" s="157"/>
    </row>
    <row r="295" spans="1:28" ht="18" customHeight="1" thickBot="1" x14ac:dyDescent="0.25">
      <c r="A295" s="126" t="s">
        <v>105</v>
      </c>
      <c r="B295" s="127">
        <f>VLOOKUP($D283,'Tischplan_16er_1.-5.'!$4:$100,20)</f>
        <v>3</v>
      </c>
      <c r="C295" s="127">
        <f>VLOOKUP($D283,'Tischplan_16er_1.-5.'!$4:$100,21)</f>
        <v>2</v>
      </c>
      <c r="D295" s="128"/>
      <c r="E295" s="128"/>
      <c r="F295" s="129"/>
      <c r="G295" s="130"/>
      <c r="H295" s="131"/>
      <c r="I295" s="128"/>
      <c r="J295" s="128"/>
      <c r="K295" s="128"/>
      <c r="L295" s="130"/>
      <c r="M295" s="157"/>
      <c r="N295" s="144"/>
      <c r="O295" s="116"/>
      <c r="P295" s="126" t="s">
        <v>105</v>
      </c>
      <c r="Q295" s="127">
        <f>VLOOKUP($S283,'Tischplan_16er_1.-5.'!$4:$100,20)</f>
        <v>4</v>
      </c>
      <c r="R295" s="127">
        <f>VLOOKUP($S283,'Tischplan_16er_1.-5.'!$4:$100,21)</f>
        <v>2</v>
      </c>
      <c r="S295" s="128"/>
      <c r="T295" s="128"/>
      <c r="U295" s="129"/>
      <c r="V295" s="130"/>
      <c r="W295" s="131"/>
      <c r="X295" s="128"/>
      <c r="Y295" s="128"/>
      <c r="Z295" s="128"/>
      <c r="AA295" s="130"/>
      <c r="AB295" s="157"/>
    </row>
    <row r="296" spans="1:28" ht="18" customHeight="1" thickBot="1" x14ac:dyDescent="0.25">
      <c r="A296" s="132" t="s">
        <v>137</v>
      </c>
      <c r="B296" s="133"/>
      <c r="C296" s="133"/>
      <c r="D296" s="134"/>
      <c r="E296" s="134"/>
      <c r="F296" s="135"/>
      <c r="G296" s="136"/>
      <c r="H296" s="117"/>
      <c r="I296" s="134"/>
      <c r="J296" s="134"/>
      <c r="K296" s="134"/>
      <c r="L296" s="136"/>
      <c r="N296" s="144"/>
      <c r="O296" s="116"/>
      <c r="P296" s="132" t="s">
        <v>137</v>
      </c>
      <c r="Q296" s="133"/>
      <c r="R296" s="133"/>
      <c r="S296" s="134"/>
      <c r="T296" s="134"/>
      <c r="U296" s="135"/>
      <c r="V296" s="136"/>
      <c r="W296" s="117"/>
      <c r="X296" s="134"/>
      <c r="Y296" s="134"/>
      <c r="Z296" s="134"/>
      <c r="AA296" s="136"/>
      <c r="AB296" s="156"/>
    </row>
    <row r="297" spans="1:28" ht="3" customHeight="1" x14ac:dyDescent="0.2"/>
    <row r="298" spans="1:28" ht="24" customHeight="1" thickBot="1" x14ac:dyDescent="0.25">
      <c r="A298" s="110"/>
      <c r="B298" s="287" t="str">
        <f>$B$1</f>
        <v xml:space="preserve">  2-Serien Liga</v>
      </c>
      <c r="C298" s="287"/>
      <c r="D298" s="287"/>
      <c r="E298" s="287"/>
      <c r="F298" s="287"/>
      <c r="G298" s="287"/>
      <c r="H298" s="287"/>
      <c r="I298" s="287"/>
      <c r="J298" s="288">
        <f>$J$1</f>
        <v>2023</v>
      </c>
      <c r="K298" s="288"/>
      <c r="L298" s="288"/>
      <c r="M298" s="160" t="s">
        <v>126</v>
      </c>
      <c r="N298" s="148"/>
      <c r="O298" s="111">
        <v>2</v>
      </c>
      <c r="P298" s="110"/>
      <c r="Q298" s="287" t="str">
        <f>$B$1</f>
        <v xml:space="preserve">  2-Serien Liga</v>
      </c>
      <c r="R298" s="287"/>
      <c r="S298" s="287"/>
      <c r="T298" s="287"/>
      <c r="U298" s="287"/>
      <c r="V298" s="287"/>
      <c r="W298" s="287"/>
      <c r="X298" s="287"/>
      <c r="Y298" s="288">
        <f>$J$1</f>
        <v>2023</v>
      </c>
      <c r="Z298" s="288"/>
      <c r="AA298" s="288"/>
    </row>
    <row r="299" spans="1:28" ht="18" customHeight="1" thickBot="1" x14ac:dyDescent="0.3">
      <c r="A299" s="113" t="s">
        <v>90</v>
      </c>
      <c r="B299" s="114"/>
      <c r="C299" s="114"/>
      <c r="D299" s="115" t="str">
        <f>M298&amp;O298-1</f>
        <v>L1</v>
      </c>
      <c r="E299" s="115" t="s">
        <v>91</v>
      </c>
      <c r="F299" s="114"/>
      <c r="G299" s="277"/>
      <c r="H299" s="279"/>
      <c r="I299" s="279"/>
      <c r="J299" s="279"/>
      <c r="K299" s="279"/>
      <c r="L299" s="280"/>
      <c r="N299" s="146"/>
      <c r="O299" s="116"/>
      <c r="P299" s="113" t="s">
        <v>90</v>
      </c>
      <c r="Q299" s="114"/>
      <c r="R299" s="114"/>
      <c r="S299" s="115" t="str">
        <f>M298&amp;O298</f>
        <v>L2</v>
      </c>
      <c r="T299" s="115" t="s">
        <v>91</v>
      </c>
      <c r="U299" s="114"/>
      <c r="V299" s="277"/>
      <c r="W299" s="277"/>
      <c r="X299" s="277"/>
      <c r="Y299" s="277"/>
      <c r="Z299" s="277"/>
      <c r="AA299" s="278"/>
      <c r="AB299" s="156"/>
    </row>
    <row r="300" spans="1:28" ht="18" customHeight="1" thickBot="1" x14ac:dyDescent="0.25">
      <c r="A300" s="117" t="s">
        <v>92</v>
      </c>
      <c r="B300" s="118" t="s">
        <v>93</v>
      </c>
      <c r="C300" s="118" t="s">
        <v>23</v>
      </c>
      <c r="D300" s="118" t="s">
        <v>94</v>
      </c>
      <c r="E300" s="118" t="s">
        <v>95</v>
      </c>
      <c r="F300" s="118" t="s">
        <v>96</v>
      </c>
      <c r="G300" s="119" t="s">
        <v>97</v>
      </c>
      <c r="H300" s="284" t="s">
        <v>98</v>
      </c>
      <c r="I300" s="285"/>
      <c r="J300" s="285"/>
      <c r="K300" s="285"/>
      <c r="L300" s="286"/>
      <c r="M300" s="156" t="s">
        <v>138</v>
      </c>
      <c r="N300" s="146"/>
      <c r="O300" s="116"/>
      <c r="P300" s="117" t="s">
        <v>92</v>
      </c>
      <c r="Q300" s="118" t="s">
        <v>93</v>
      </c>
      <c r="R300" s="118" t="s">
        <v>23</v>
      </c>
      <c r="S300" s="118" t="s">
        <v>94</v>
      </c>
      <c r="T300" s="118" t="s">
        <v>95</v>
      </c>
      <c r="U300" s="118" t="s">
        <v>96</v>
      </c>
      <c r="V300" s="119" t="s">
        <v>97</v>
      </c>
      <c r="W300" s="284" t="s">
        <v>98</v>
      </c>
      <c r="X300" s="285"/>
      <c r="Y300" s="285"/>
      <c r="Z300" s="285"/>
      <c r="AA300" s="286"/>
      <c r="AB300" s="156" t="s">
        <v>138</v>
      </c>
    </row>
    <row r="301" spans="1:28" ht="18" customHeight="1" x14ac:dyDescent="0.2">
      <c r="A301" s="120" t="s">
        <v>99</v>
      </c>
      <c r="B301" s="121">
        <f>VLOOKUP($D299,'Tischplan_16er_1.-5.'!$4:$100,2)</f>
        <v>7</v>
      </c>
      <c r="C301" s="121">
        <f>VLOOKUP($D299,'Tischplan_16er_1.-5.'!$4:$100,3)</f>
        <v>4</v>
      </c>
      <c r="D301" s="122" t="s">
        <v>100</v>
      </c>
      <c r="E301" s="122"/>
      <c r="F301" s="123"/>
      <c r="G301" s="124" t="s">
        <v>100</v>
      </c>
      <c r="H301" s="125"/>
      <c r="I301" s="122"/>
      <c r="J301" s="122"/>
      <c r="K301" s="122"/>
      <c r="L301" s="124"/>
      <c r="M301" s="157"/>
      <c r="N301" s="144"/>
      <c r="O301" s="116"/>
      <c r="P301" s="120" t="s">
        <v>99</v>
      </c>
      <c r="Q301" s="121">
        <f>VLOOKUP($S299,'Tischplan_16er_1.-5.'!$4:$100,2)</f>
        <v>8</v>
      </c>
      <c r="R301" s="121">
        <f>VLOOKUP($S299,'Tischplan_16er_1.-5.'!$4:$100,3)</f>
        <v>4</v>
      </c>
      <c r="S301" s="122"/>
      <c r="T301" s="122"/>
      <c r="U301" s="123"/>
      <c r="V301" s="124"/>
      <c r="W301" s="125"/>
      <c r="X301" s="122"/>
      <c r="Y301" s="122"/>
      <c r="Z301" s="122"/>
      <c r="AA301" s="124"/>
      <c r="AB301" s="157"/>
    </row>
    <row r="302" spans="1:28" ht="18" customHeight="1" thickBot="1" x14ac:dyDescent="0.25">
      <c r="A302" s="126" t="s">
        <v>101</v>
      </c>
      <c r="B302" s="127">
        <f>VLOOKUP($D299,'Tischplan_16er_1.-5.'!$4:$100,4)</f>
        <v>8</v>
      </c>
      <c r="C302" s="127">
        <f>VLOOKUP($D299,'Tischplan_16er_1.-5.'!$4:$100,5)</f>
        <v>3</v>
      </c>
      <c r="D302" s="128"/>
      <c r="E302" s="128"/>
      <c r="F302" s="129"/>
      <c r="G302" s="130"/>
      <c r="H302" s="131"/>
      <c r="I302" s="128"/>
      <c r="J302" s="128"/>
      <c r="K302" s="128"/>
      <c r="L302" s="130"/>
      <c r="M302" s="157"/>
      <c r="N302" s="144"/>
      <c r="O302" s="116" t="s">
        <v>100</v>
      </c>
      <c r="P302" s="126" t="s">
        <v>101</v>
      </c>
      <c r="Q302" s="127">
        <f>VLOOKUP($S299,'Tischplan_16er_1.-5.'!$4:$100,4)</f>
        <v>7</v>
      </c>
      <c r="R302" s="127">
        <f>VLOOKUP($S299,'Tischplan_16er_1.-5.'!$4:$100,5)</f>
        <v>3</v>
      </c>
      <c r="S302" s="128"/>
      <c r="T302" s="128"/>
      <c r="U302" s="129"/>
      <c r="V302" s="130"/>
      <c r="W302" s="131"/>
      <c r="X302" s="128"/>
      <c r="Y302" s="128"/>
      <c r="Z302" s="128"/>
      <c r="AA302" s="130"/>
      <c r="AB302" s="157"/>
    </row>
    <row r="303" spans="1:28" ht="18" customHeight="1" thickBot="1" x14ac:dyDescent="0.25">
      <c r="A303" s="132" t="s">
        <v>134</v>
      </c>
      <c r="B303" s="133"/>
      <c r="C303" s="133"/>
      <c r="D303" s="134"/>
      <c r="E303" s="134"/>
      <c r="F303" s="135"/>
      <c r="G303" s="136" t="s">
        <v>100</v>
      </c>
      <c r="H303" s="117"/>
      <c r="I303" s="134"/>
      <c r="J303" s="134"/>
      <c r="K303" s="134"/>
      <c r="L303" s="136"/>
      <c r="N303" s="144"/>
      <c r="O303" s="116"/>
      <c r="P303" s="132" t="s">
        <v>134</v>
      </c>
      <c r="Q303" s="133"/>
      <c r="R303" s="133"/>
      <c r="S303" s="134"/>
      <c r="T303" s="134"/>
      <c r="U303" s="135"/>
      <c r="V303" s="136"/>
      <c r="W303" s="117"/>
      <c r="X303" s="134"/>
      <c r="Y303" s="134"/>
      <c r="Z303" s="134"/>
      <c r="AA303" s="136"/>
      <c r="AB303" s="156"/>
    </row>
    <row r="304" spans="1:28" ht="18" customHeight="1" thickBot="1" x14ac:dyDescent="0.3">
      <c r="A304" s="113" t="s">
        <v>90</v>
      </c>
      <c r="B304" s="114"/>
      <c r="C304" s="114"/>
      <c r="D304" s="115" t="str">
        <f>D299</f>
        <v>L1</v>
      </c>
      <c r="E304" s="115" t="s">
        <v>91</v>
      </c>
      <c r="F304" s="114"/>
      <c r="G304" s="277"/>
      <c r="H304" s="279"/>
      <c r="I304" s="279"/>
      <c r="J304" s="279"/>
      <c r="K304" s="279"/>
      <c r="L304" s="280"/>
      <c r="M304" s="156" t="s">
        <v>138</v>
      </c>
      <c r="N304" s="144"/>
      <c r="O304" s="116"/>
      <c r="P304" s="113" t="s">
        <v>90</v>
      </c>
      <c r="Q304" s="114"/>
      <c r="R304" s="114"/>
      <c r="S304" s="115" t="str">
        <f>S299</f>
        <v>L2</v>
      </c>
      <c r="T304" s="115" t="s">
        <v>91</v>
      </c>
      <c r="U304" s="114"/>
      <c r="V304" s="277"/>
      <c r="W304" s="277"/>
      <c r="X304" s="277"/>
      <c r="Y304" s="277"/>
      <c r="Z304" s="277"/>
      <c r="AA304" s="278"/>
      <c r="AB304" s="156" t="s">
        <v>138</v>
      </c>
    </row>
    <row r="305" spans="1:28" ht="18" customHeight="1" x14ac:dyDescent="0.2">
      <c r="A305" s="120" t="s">
        <v>102</v>
      </c>
      <c r="B305" s="121">
        <f>VLOOKUP($D299,'Tischplan_16er_1.-5.'!$4:$100,10)</f>
        <v>10</v>
      </c>
      <c r="C305" s="121">
        <f>VLOOKUP($D299,'Tischplan_16er_1.-5.'!$4:$100,11)</f>
        <v>3</v>
      </c>
      <c r="D305" s="122"/>
      <c r="E305" s="122"/>
      <c r="F305" s="123"/>
      <c r="G305" s="124" t="s">
        <v>100</v>
      </c>
      <c r="H305" s="125"/>
      <c r="I305" s="122"/>
      <c r="J305" s="122"/>
      <c r="K305" s="122"/>
      <c r="L305" s="124"/>
      <c r="M305" s="157"/>
      <c r="N305" s="149"/>
      <c r="O305" s="137"/>
      <c r="P305" s="120" t="s">
        <v>102</v>
      </c>
      <c r="Q305" s="121">
        <f>VLOOKUP($S299,'Tischplan_16er_1.-5.'!$4:$100,10)</f>
        <v>9</v>
      </c>
      <c r="R305" s="121">
        <f>VLOOKUP($S299,'Tischplan_16er_1.-5.'!$4:$100,11)</f>
        <v>3</v>
      </c>
      <c r="S305" s="122"/>
      <c r="T305" s="122"/>
      <c r="U305" s="123"/>
      <c r="V305" s="124"/>
      <c r="W305" s="125"/>
      <c r="X305" s="122"/>
      <c r="Y305" s="122"/>
      <c r="Z305" s="122"/>
      <c r="AA305" s="124"/>
      <c r="AB305" s="157"/>
    </row>
    <row r="306" spans="1:28" ht="18" customHeight="1" thickBot="1" x14ac:dyDescent="0.25">
      <c r="A306" s="126" t="s">
        <v>103</v>
      </c>
      <c r="B306" s="127">
        <f>VLOOKUP($D299,'Tischplan_16er_1.-5.'!$4:$100,12)</f>
        <v>11</v>
      </c>
      <c r="C306" s="127">
        <f>VLOOKUP($D299,'Tischplan_16er_1.-5.'!$4:$100,13)</f>
        <v>4</v>
      </c>
      <c r="D306" s="128"/>
      <c r="E306" s="128"/>
      <c r="F306" s="129"/>
      <c r="G306" s="130"/>
      <c r="H306" s="131"/>
      <c r="I306" s="128"/>
      <c r="J306" s="128"/>
      <c r="K306" s="128"/>
      <c r="L306" s="130"/>
      <c r="M306" s="157"/>
      <c r="N306" s="149"/>
      <c r="O306" s="137"/>
      <c r="P306" s="126" t="s">
        <v>103</v>
      </c>
      <c r="Q306" s="127">
        <f>VLOOKUP($S299,'Tischplan_16er_1.-5.'!$4:$100,12)</f>
        <v>12</v>
      </c>
      <c r="R306" s="127">
        <f>VLOOKUP($S299,'Tischplan_16er_1.-5.'!$4:$100,13)</f>
        <v>4</v>
      </c>
      <c r="S306" s="128"/>
      <c r="T306" s="128"/>
      <c r="U306" s="129"/>
      <c r="V306" s="130"/>
      <c r="W306" s="131"/>
      <c r="X306" s="128"/>
      <c r="Y306" s="128"/>
      <c r="Z306" s="128"/>
      <c r="AA306" s="130"/>
      <c r="AB306" s="157"/>
    </row>
    <row r="307" spans="1:28" ht="18" customHeight="1" thickBot="1" x14ac:dyDescent="0.25">
      <c r="A307" s="132" t="s">
        <v>135</v>
      </c>
      <c r="B307" s="133"/>
      <c r="C307" s="133"/>
      <c r="D307" s="134"/>
      <c r="E307" s="134"/>
      <c r="F307" s="135"/>
      <c r="G307" s="136"/>
      <c r="H307" s="117"/>
      <c r="I307" s="134"/>
      <c r="J307" s="134"/>
      <c r="K307" s="134"/>
      <c r="L307" s="136"/>
      <c r="N307" s="144"/>
      <c r="O307" s="116"/>
      <c r="P307" s="132" t="s">
        <v>135</v>
      </c>
      <c r="Q307" s="133"/>
      <c r="R307" s="133"/>
      <c r="S307" s="134"/>
      <c r="T307" s="134"/>
      <c r="U307" s="135"/>
      <c r="V307" s="136"/>
      <c r="W307" s="117"/>
      <c r="X307" s="134"/>
      <c r="Y307" s="134"/>
      <c r="Z307" s="134"/>
      <c r="AA307" s="136"/>
      <c r="AB307" s="156"/>
    </row>
    <row r="308" spans="1:28" ht="18" customHeight="1" thickBot="1" x14ac:dyDescent="0.25">
      <c r="A308" s="281" t="s">
        <v>136</v>
      </c>
      <c r="B308" s="282"/>
      <c r="C308" s="283"/>
      <c r="D308" s="134" t="s">
        <v>100</v>
      </c>
      <c r="E308" s="134"/>
      <c r="F308" s="135"/>
      <c r="G308" s="136" t="s">
        <v>100</v>
      </c>
      <c r="H308" s="117"/>
      <c r="I308" s="134"/>
      <c r="J308" s="134"/>
      <c r="K308" s="134"/>
      <c r="L308" s="136"/>
      <c r="N308" s="144"/>
      <c r="O308" s="116"/>
      <c r="P308" s="281" t="s">
        <v>136</v>
      </c>
      <c r="Q308" s="282"/>
      <c r="R308" s="283"/>
      <c r="S308" s="134" t="s">
        <v>100</v>
      </c>
      <c r="T308" s="134"/>
      <c r="U308" s="135"/>
      <c r="V308" s="136" t="s">
        <v>100</v>
      </c>
      <c r="W308" s="117"/>
      <c r="X308" s="134"/>
      <c r="Y308" s="134"/>
      <c r="Z308" s="134"/>
      <c r="AA308" s="136"/>
      <c r="AB308" s="156"/>
    </row>
    <row r="309" spans="1:28" ht="18" customHeight="1" thickBot="1" x14ac:dyDescent="0.3">
      <c r="A309" s="113" t="s">
        <v>90</v>
      </c>
      <c r="B309" s="114"/>
      <c r="C309" s="114"/>
      <c r="D309" s="115" t="str">
        <f>D299</f>
        <v>L1</v>
      </c>
      <c r="E309" s="115" t="s">
        <v>91</v>
      </c>
      <c r="F309" s="114"/>
      <c r="G309" s="277"/>
      <c r="H309" s="277"/>
      <c r="I309" s="277"/>
      <c r="J309" s="277"/>
      <c r="K309" s="277"/>
      <c r="L309" s="278"/>
      <c r="M309" s="156" t="s">
        <v>138</v>
      </c>
      <c r="N309" s="144"/>
      <c r="O309" s="116"/>
      <c r="P309" s="113" t="s">
        <v>90</v>
      </c>
      <c r="Q309" s="114"/>
      <c r="R309" s="114"/>
      <c r="S309" s="115" t="str">
        <f>S299</f>
        <v>L2</v>
      </c>
      <c r="T309" s="115" t="s">
        <v>91</v>
      </c>
      <c r="U309" s="114"/>
      <c r="V309" s="277"/>
      <c r="W309" s="277"/>
      <c r="X309" s="277"/>
      <c r="Y309" s="277"/>
      <c r="Z309" s="277"/>
      <c r="AA309" s="278"/>
      <c r="AB309" s="156" t="s">
        <v>138</v>
      </c>
    </row>
    <row r="310" spans="1:28" ht="18" customHeight="1" x14ac:dyDescent="0.2">
      <c r="A310" s="120" t="s">
        <v>104</v>
      </c>
      <c r="B310" s="121">
        <f>VLOOKUP($D299,'Tischplan_16er_1.-5.'!$4:$100,18)</f>
        <v>5</v>
      </c>
      <c r="C310" s="121">
        <f>VLOOKUP($D299,'Tischplan_16er_1.-5.'!$4:$100,19)</f>
        <v>1</v>
      </c>
      <c r="D310" s="122"/>
      <c r="E310" s="122"/>
      <c r="F310" s="123"/>
      <c r="G310" s="124"/>
      <c r="H310" s="125"/>
      <c r="I310" s="122"/>
      <c r="J310" s="122"/>
      <c r="K310" s="122"/>
      <c r="L310" s="124"/>
      <c r="M310" s="157"/>
      <c r="N310" s="144"/>
      <c r="O310" s="116"/>
      <c r="P310" s="120" t="s">
        <v>104</v>
      </c>
      <c r="Q310" s="121">
        <f>VLOOKUP($S299,'Tischplan_16er_1.-5.'!$4:$100,18)</f>
        <v>6</v>
      </c>
      <c r="R310" s="121">
        <f>VLOOKUP($S299,'Tischplan_16er_1.-5.'!$4:$100,19)</f>
        <v>1</v>
      </c>
      <c r="S310" s="122"/>
      <c r="T310" s="122"/>
      <c r="U310" s="123"/>
      <c r="V310" s="124"/>
      <c r="W310" s="125"/>
      <c r="X310" s="122"/>
      <c r="Y310" s="122"/>
      <c r="Z310" s="122"/>
      <c r="AA310" s="124"/>
      <c r="AB310" s="157"/>
    </row>
    <row r="311" spans="1:28" ht="18" customHeight="1" thickBot="1" x14ac:dyDescent="0.25">
      <c r="A311" s="126" t="s">
        <v>105</v>
      </c>
      <c r="B311" s="127">
        <f>VLOOKUP($D299,'Tischplan_16er_1.-5.'!$4:$100,20)</f>
        <v>5</v>
      </c>
      <c r="C311" s="127">
        <f>VLOOKUP($D299,'Tischplan_16er_1.-5.'!$4:$100,21)</f>
        <v>2</v>
      </c>
      <c r="D311" s="128"/>
      <c r="E311" s="128"/>
      <c r="F311" s="129"/>
      <c r="G311" s="130"/>
      <c r="H311" s="131"/>
      <c r="I311" s="128"/>
      <c r="J311" s="128"/>
      <c r="K311" s="128"/>
      <c r="L311" s="130"/>
      <c r="M311" s="157"/>
      <c r="N311" s="144"/>
      <c r="O311" s="116"/>
      <c r="P311" s="126" t="s">
        <v>105</v>
      </c>
      <c r="Q311" s="127">
        <f>VLOOKUP($S299,'Tischplan_16er_1.-5.'!$4:$100,20)</f>
        <v>6</v>
      </c>
      <c r="R311" s="127">
        <f>VLOOKUP($S299,'Tischplan_16er_1.-5.'!$4:$100,21)</f>
        <v>2</v>
      </c>
      <c r="S311" s="128"/>
      <c r="T311" s="128"/>
      <c r="U311" s="129"/>
      <c r="V311" s="130"/>
      <c r="W311" s="131"/>
      <c r="X311" s="128"/>
      <c r="Y311" s="128"/>
      <c r="Z311" s="128"/>
      <c r="AA311" s="130"/>
      <c r="AB311" s="157"/>
    </row>
    <row r="312" spans="1:28" ht="18" customHeight="1" thickBot="1" x14ac:dyDescent="0.25">
      <c r="A312" s="132" t="s">
        <v>137</v>
      </c>
      <c r="B312" s="133"/>
      <c r="C312" s="133"/>
      <c r="D312" s="134"/>
      <c r="E312" s="134"/>
      <c r="F312" s="135"/>
      <c r="G312" s="136"/>
      <c r="H312" s="117"/>
      <c r="I312" s="134"/>
      <c r="J312" s="134"/>
      <c r="K312" s="134"/>
      <c r="L312" s="136"/>
      <c r="N312" s="144"/>
      <c r="O312" s="116"/>
      <c r="P312" s="132" t="s">
        <v>137</v>
      </c>
      <c r="Q312" s="133"/>
      <c r="R312" s="133"/>
      <c r="S312" s="134"/>
      <c r="T312" s="134"/>
      <c r="U312" s="135"/>
      <c r="V312" s="136"/>
      <c r="W312" s="117"/>
      <c r="X312" s="134"/>
      <c r="Y312" s="134"/>
      <c r="Z312" s="134"/>
      <c r="AA312" s="136"/>
      <c r="AB312" s="156"/>
    </row>
    <row r="313" spans="1:28" ht="15" customHeight="1" x14ac:dyDescent="0.2">
      <c r="A313" s="138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58"/>
      <c r="N313" s="147"/>
      <c r="O313" s="140"/>
      <c r="P313" s="138"/>
      <c r="Q313" s="139"/>
      <c r="R313" s="139"/>
      <c r="S313" s="139"/>
      <c r="T313" s="139"/>
      <c r="U313" s="139"/>
      <c r="V313" s="139"/>
      <c r="W313" s="139"/>
      <c r="X313" s="139"/>
      <c r="Y313" s="139"/>
      <c r="Z313" s="139"/>
      <c r="AA313" s="139"/>
    </row>
    <row r="314" spans="1:28" ht="15" customHeight="1" x14ac:dyDescent="0.2">
      <c r="A314" s="141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59"/>
      <c r="N314" s="142"/>
      <c r="O314" s="143"/>
      <c r="P314" s="141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  <c r="AA314" s="142"/>
    </row>
    <row r="315" spans="1:28" ht="24" customHeight="1" thickBot="1" x14ac:dyDescent="0.25">
      <c r="A315" s="110"/>
      <c r="B315" s="287" t="str">
        <f>$B$1</f>
        <v xml:space="preserve">  2-Serien Liga</v>
      </c>
      <c r="C315" s="287"/>
      <c r="D315" s="287"/>
      <c r="E315" s="287"/>
      <c r="F315" s="287"/>
      <c r="G315" s="287"/>
      <c r="H315" s="287"/>
      <c r="I315" s="287"/>
      <c r="J315" s="288">
        <f>$J$1</f>
        <v>2023</v>
      </c>
      <c r="K315" s="288"/>
      <c r="L315" s="288"/>
      <c r="M315" s="160" t="str">
        <f>M298</f>
        <v>L</v>
      </c>
      <c r="N315" s="148"/>
      <c r="O315" s="111">
        <f>O298+2</f>
        <v>4</v>
      </c>
      <c r="P315" s="110"/>
      <c r="Q315" s="287" t="str">
        <f>$B$1</f>
        <v xml:space="preserve">  2-Serien Liga</v>
      </c>
      <c r="R315" s="287"/>
      <c r="S315" s="287"/>
      <c r="T315" s="287"/>
      <c r="U315" s="287"/>
      <c r="V315" s="287"/>
      <c r="W315" s="287"/>
      <c r="X315" s="287"/>
      <c r="Y315" s="288">
        <f>$J$1</f>
        <v>2023</v>
      </c>
      <c r="Z315" s="288"/>
      <c r="AA315" s="288"/>
    </row>
    <row r="316" spans="1:28" ht="18" customHeight="1" thickBot="1" x14ac:dyDescent="0.3">
      <c r="A316" s="113" t="s">
        <v>90</v>
      </c>
      <c r="B316" s="114"/>
      <c r="C316" s="114"/>
      <c r="D316" s="115" t="str">
        <f>M315&amp;O315-1</f>
        <v>L3</v>
      </c>
      <c r="E316" s="115" t="s">
        <v>91</v>
      </c>
      <c r="F316" s="114"/>
      <c r="G316" s="277"/>
      <c r="H316" s="279"/>
      <c r="I316" s="279"/>
      <c r="J316" s="279"/>
      <c r="K316" s="279"/>
      <c r="L316" s="280"/>
      <c r="N316" s="146"/>
      <c r="O316" s="116"/>
      <c r="P316" s="113" t="s">
        <v>90</v>
      </c>
      <c r="Q316" s="114"/>
      <c r="R316" s="114"/>
      <c r="S316" s="115" t="str">
        <f>M315&amp;O315</f>
        <v>L4</v>
      </c>
      <c r="T316" s="115" t="s">
        <v>91</v>
      </c>
      <c r="U316" s="114"/>
      <c r="V316" s="277"/>
      <c r="W316" s="277"/>
      <c r="X316" s="277"/>
      <c r="Y316" s="277"/>
      <c r="Z316" s="277"/>
      <c r="AA316" s="278"/>
      <c r="AB316" s="156"/>
    </row>
    <row r="317" spans="1:28" ht="18" customHeight="1" thickBot="1" x14ac:dyDescent="0.25">
      <c r="A317" s="117" t="s">
        <v>92</v>
      </c>
      <c r="B317" s="118" t="s">
        <v>93</v>
      </c>
      <c r="C317" s="118" t="s">
        <v>23</v>
      </c>
      <c r="D317" s="118" t="s">
        <v>94</v>
      </c>
      <c r="E317" s="118" t="s">
        <v>95</v>
      </c>
      <c r="F317" s="118" t="s">
        <v>96</v>
      </c>
      <c r="G317" s="119" t="s">
        <v>97</v>
      </c>
      <c r="H317" s="284" t="s">
        <v>98</v>
      </c>
      <c r="I317" s="285"/>
      <c r="J317" s="285"/>
      <c r="K317" s="285"/>
      <c r="L317" s="286"/>
      <c r="M317" s="156" t="s">
        <v>138</v>
      </c>
      <c r="N317" s="146"/>
      <c r="O317" s="116"/>
      <c r="P317" s="117" t="s">
        <v>92</v>
      </c>
      <c r="Q317" s="118" t="s">
        <v>93</v>
      </c>
      <c r="R317" s="118" t="s">
        <v>23</v>
      </c>
      <c r="S317" s="118" t="s">
        <v>94</v>
      </c>
      <c r="T317" s="118" t="s">
        <v>95</v>
      </c>
      <c r="U317" s="118" t="s">
        <v>96</v>
      </c>
      <c r="V317" s="119" t="s">
        <v>97</v>
      </c>
      <c r="W317" s="284" t="s">
        <v>98</v>
      </c>
      <c r="X317" s="285"/>
      <c r="Y317" s="285"/>
      <c r="Z317" s="285"/>
      <c r="AA317" s="286"/>
      <c r="AB317" s="156" t="s">
        <v>138</v>
      </c>
    </row>
    <row r="318" spans="1:28" ht="18" customHeight="1" x14ac:dyDescent="0.2">
      <c r="A318" s="120" t="s">
        <v>99</v>
      </c>
      <c r="B318" s="121">
        <f>VLOOKUP($D316,'Tischplan_16er_1.-5.'!$4:$100,2)</f>
        <v>5</v>
      </c>
      <c r="C318" s="121">
        <f>VLOOKUP($D316,'Tischplan_16er_1.-5.'!$4:$100,3)</f>
        <v>4</v>
      </c>
      <c r="D318" s="122" t="s">
        <v>100</v>
      </c>
      <c r="E318" s="122"/>
      <c r="F318" s="123"/>
      <c r="G318" s="124" t="s">
        <v>100</v>
      </c>
      <c r="H318" s="125"/>
      <c r="I318" s="122"/>
      <c r="J318" s="122"/>
      <c r="K318" s="122"/>
      <c r="L318" s="124"/>
      <c r="M318" s="157"/>
      <c r="N318" s="144"/>
      <c r="O318" s="116"/>
      <c r="P318" s="120" t="s">
        <v>99</v>
      </c>
      <c r="Q318" s="121">
        <f>VLOOKUP($S316,'Tischplan_16er_1.-5.'!$4:$100,2)</f>
        <v>6</v>
      </c>
      <c r="R318" s="121">
        <f>VLOOKUP($S316,'Tischplan_16er_1.-5.'!$4:$100,3)</f>
        <v>4</v>
      </c>
      <c r="S318" s="122"/>
      <c r="T318" s="122"/>
      <c r="U318" s="123"/>
      <c r="V318" s="124"/>
      <c r="W318" s="125"/>
      <c r="X318" s="122"/>
      <c r="Y318" s="122"/>
      <c r="Z318" s="122"/>
      <c r="AA318" s="124"/>
      <c r="AB318" s="157"/>
    </row>
    <row r="319" spans="1:28" ht="18" customHeight="1" thickBot="1" x14ac:dyDescent="0.25">
      <c r="A319" s="126" t="s">
        <v>101</v>
      </c>
      <c r="B319" s="127">
        <f>VLOOKUP($D316,'Tischplan_16er_1.-5.'!$4:$100,4)</f>
        <v>6</v>
      </c>
      <c r="C319" s="127">
        <f>VLOOKUP($D316,'Tischplan_16er_1.-5.'!$4:$100,5)</f>
        <v>3</v>
      </c>
      <c r="D319" s="128"/>
      <c r="E319" s="128"/>
      <c r="F319" s="129"/>
      <c r="G319" s="130"/>
      <c r="H319" s="131"/>
      <c r="I319" s="128"/>
      <c r="J319" s="128"/>
      <c r="K319" s="128"/>
      <c r="L319" s="130"/>
      <c r="M319" s="157"/>
      <c r="N319" s="144"/>
      <c r="O319" s="116" t="s">
        <v>100</v>
      </c>
      <c r="P319" s="126" t="s">
        <v>101</v>
      </c>
      <c r="Q319" s="127">
        <f>VLOOKUP($S316,'Tischplan_16er_1.-5.'!$4:$100,4)</f>
        <v>5</v>
      </c>
      <c r="R319" s="127">
        <f>VLOOKUP($S316,'Tischplan_16er_1.-5.'!$4:$100,5)</f>
        <v>3</v>
      </c>
      <c r="S319" s="128"/>
      <c r="T319" s="128"/>
      <c r="U319" s="129"/>
      <c r="V319" s="130"/>
      <c r="W319" s="131"/>
      <c r="X319" s="128"/>
      <c r="Y319" s="128"/>
      <c r="Z319" s="128"/>
      <c r="AA319" s="130"/>
      <c r="AB319" s="157"/>
    </row>
    <row r="320" spans="1:28" ht="18" customHeight="1" thickBot="1" x14ac:dyDescent="0.25">
      <c r="A320" s="132" t="s">
        <v>134</v>
      </c>
      <c r="B320" s="133"/>
      <c r="C320" s="133"/>
      <c r="D320" s="134"/>
      <c r="E320" s="134"/>
      <c r="F320" s="135"/>
      <c r="G320" s="136" t="s">
        <v>100</v>
      </c>
      <c r="H320" s="117"/>
      <c r="I320" s="134"/>
      <c r="J320" s="134"/>
      <c r="K320" s="134"/>
      <c r="L320" s="136"/>
      <c r="N320" s="144"/>
      <c r="O320" s="116"/>
      <c r="P320" s="132" t="s">
        <v>134</v>
      </c>
      <c r="Q320" s="133"/>
      <c r="R320" s="133"/>
      <c r="S320" s="134"/>
      <c r="T320" s="134"/>
      <c r="U320" s="135"/>
      <c r="V320" s="136"/>
      <c r="W320" s="117"/>
      <c r="X320" s="134"/>
      <c r="Y320" s="134"/>
      <c r="Z320" s="134"/>
      <c r="AA320" s="136"/>
      <c r="AB320" s="156"/>
    </row>
    <row r="321" spans="1:28" ht="18" customHeight="1" thickBot="1" x14ac:dyDescent="0.3">
      <c r="A321" s="113" t="s">
        <v>90</v>
      </c>
      <c r="B321" s="114"/>
      <c r="C321" s="114"/>
      <c r="D321" s="115" t="str">
        <f>D316</f>
        <v>L3</v>
      </c>
      <c r="E321" s="115" t="s">
        <v>91</v>
      </c>
      <c r="F321" s="114"/>
      <c r="G321" s="277"/>
      <c r="H321" s="279"/>
      <c r="I321" s="279"/>
      <c r="J321" s="279"/>
      <c r="K321" s="279"/>
      <c r="L321" s="280"/>
      <c r="M321" s="156" t="s">
        <v>138</v>
      </c>
      <c r="N321" s="144"/>
      <c r="O321" s="116"/>
      <c r="P321" s="113" t="s">
        <v>90</v>
      </c>
      <c r="Q321" s="114"/>
      <c r="R321" s="114"/>
      <c r="S321" s="115" t="str">
        <f>S316</f>
        <v>L4</v>
      </c>
      <c r="T321" s="115" t="s">
        <v>91</v>
      </c>
      <c r="U321" s="114"/>
      <c r="V321" s="277"/>
      <c r="W321" s="277"/>
      <c r="X321" s="277"/>
      <c r="Y321" s="277"/>
      <c r="Z321" s="277"/>
      <c r="AA321" s="278"/>
      <c r="AB321" s="156" t="s">
        <v>138</v>
      </c>
    </row>
    <row r="322" spans="1:28" ht="18" customHeight="1" x14ac:dyDescent="0.2">
      <c r="A322" s="120" t="s">
        <v>102</v>
      </c>
      <c r="B322" s="121">
        <f>VLOOKUP($D316,'Tischplan_16er_1.-5.'!$4:$100,10)</f>
        <v>12</v>
      </c>
      <c r="C322" s="121">
        <f>VLOOKUP($D316,'Tischplan_16er_1.-5.'!$4:$100,11)</f>
        <v>3</v>
      </c>
      <c r="D322" s="122"/>
      <c r="E322" s="122"/>
      <c r="F322" s="123"/>
      <c r="G322" s="124" t="s">
        <v>100</v>
      </c>
      <c r="H322" s="125"/>
      <c r="I322" s="122"/>
      <c r="J322" s="122"/>
      <c r="K322" s="122"/>
      <c r="L322" s="124"/>
      <c r="M322" s="157"/>
      <c r="N322" s="149"/>
      <c r="O322" s="137"/>
      <c r="P322" s="120" t="s">
        <v>102</v>
      </c>
      <c r="Q322" s="121">
        <f>VLOOKUP($S316,'Tischplan_16er_1.-5.'!$4:$100,10)</f>
        <v>11</v>
      </c>
      <c r="R322" s="121">
        <f>VLOOKUP($S316,'Tischplan_16er_1.-5.'!$4:$100,11)</f>
        <v>3</v>
      </c>
      <c r="S322" s="122"/>
      <c r="T322" s="122"/>
      <c r="U322" s="123"/>
      <c r="V322" s="124"/>
      <c r="W322" s="125"/>
      <c r="X322" s="122"/>
      <c r="Y322" s="122"/>
      <c r="Z322" s="122"/>
      <c r="AA322" s="124"/>
      <c r="AB322" s="157"/>
    </row>
    <row r="323" spans="1:28" ht="18" customHeight="1" thickBot="1" x14ac:dyDescent="0.25">
      <c r="A323" s="126" t="s">
        <v>103</v>
      </c>
      <c r="B323" s="127">
        <f>VLOOKUP($D316,'Tischplan_16er_1.-5.'!$4:$100,12)</f>
        <v>9</v>
      </c>
      <c r="C323" s="127">
        <f>VLOOKUP($D316,'Tischplan_16er_1.-5.'!$4:$100,13)</f>
        <v>4</v>
      </c>
      <c r="D323" s="128"/>
      <c r="E323" s="128"/>
      <c r="F323" s="129"/>
      <c r="G323" s="130"/>
      <c r="H323" s="131"/>
      <c r="I323" s="128"/>
      <c r="J323" s="128"/>
      <c r="K323" s="128"/>
      <c r="L323" s="130"/>
      <c r="M323" s="157"/>
      <c r="N323" s="149"/>
      <c r="O323" s="137"/>
      <c r="P323" s="126" t="s">
        <v>103</v>
      </c>
      <c r="Q323" s="127">
        <f>VLOOKUP($S316,'Tischplan_16er_1.-5.'!$4:$100,12)</f>
        <v>10</v>
      </c>
      <c r="R323" s="127">
        <f>VLOOKUP($S316,'Tischplan_16er_1.-5.'!$4:$100,13)</f>
        <v>4</v>
      </c>
      <c r="S323" s="128"/>
      <c r="T323" s="128"/>
      <c r="U323" s="129"/>
      <c r="V323" s="130"/>
      <c r="W323" s="131"/>
      <c r="X323" s="128"/>
      <c r="Y323" s="128"/>
      <c r="Z323" s="128"/>
      <c r="AA323" s="130"/>
      <c r="AB323" s="157"/>
    </row>
    <row r="324" spans="1:28" ht="18" customHeight="1" thickBot="1" x14ac:dyDescent="0.25">
      <c r="A324" s="132" t="s">
        <v>135</v>
      </c>
      <c r="B324" s="133"/>
      <c r="C324" s="133"/>
      <c r="D324" s="134"/>
      <c r="E324" s="134"/>
      <c r="F324" s="135"/>
      <c r="G324" s="136"/>
      <c r="H324" s="117"/>
      <c r="I324" s="134"/>
      <c r="J324" s="134"/>
      <c r="K324" s="134"/>
      <c r="L324" s="136"/>
      <c r="N324" s="144"/>
      <c r="O324" s="116"/>
      <c r="P324" s="132" t="s">
        <v>135</v>
      </c>
      <c r="Q324" s="133"/>
      <c r="R324" s="133"/>
      <c r="S324" s="134"/>
      <c r="T324" s="134"/>
      <c r="U324" s="135"/>
      <c r="V324" s="136"/>
      <c r="W324" s="117"/>
      <c r="X324" s="134"/>
      <c r="Y324" s="134"/>
      <c r="Z324" s="134"/>
      <c r="AA324" s="136"/>
      <c r="AB324" s="156"/>
    </row>
    <row r="325" spans="1:28" ht="18" customHeight="1" thickBot="1" x14ac:dyDescent="0.25">
      <c r="A325" s="281" t="s">
        <v>136</v>
      </c>
      <c r="B325" s="282"/>
      <c r="C325" s="283"/>
      <c r="D325" s="134" t="s">
        <v>100</v>
      </c>
      <c r="E325" s="134"/>
      <c r="F325" s="135"/>
      <c r="G325" s="136" t="s">
        <v>100</v>
      </c>
      <c r="H325" s="117"/>
      <c r="I325" s="134"/>
      <c r="J325" s="134"/>
      <c r="K325" s="134"/>
      <c r="L325" s="136"/>
      <c r="N325" s="144"/>
      <c r="O325" s="116"/>
      <c r="P325" s="281" t="s">
        <v>136</v>
      </c>
      <c r="Q325" s="282"/>
      <c r="R325" s="283"/>
      <c r="S325" s="134" t="s">
        <v>100</v>
      </c>
      <c r="T325" s="134"/>
      <c r="U325" s="135"/>
      <c r="V325" s="136" t="s">
        <v>100</v>
      </c>
      <c r="W325" s="117"/>
      <c r="X325" s="134"/>
      <c r="Y325" s="134"/>
      <c r="Z325" s="134"/>
      <c r="AA325" s="136"/>
      <c r="AB325" s="156"/>
    </row>
    <row r="326" spans="1:28" ht="18" customHeight="1" thickBot="1" x14ac:dyDescent="0.3">
      <c r="A326" s="113" t="s">
        <v>90</v>
      </c>
      <c r="B326" s="114"/>
      <c r="C326" s="114"/>
      <c r="D326" s="115" t="str">
        <f>D316</f>
        <v>L3</v>
      </c>
      <c r="E326" s="115" t="s">
        <v>91</v>
      </c>
      <c r="F326" s="114"/>
      <c r="G326" s="277"/>
      <c r="H326" s="277"/>
      <c r="I326" s="277"/>
      <c r="J326" s="277"/>
      <c r="K326" s="277"/>
      <c r="L326" s="278"/>
      <c r="M326" s="156" t="s">
        <v>138</v>
      </c>
      <c r="N326" s="144"/>
      <c r="O326" s="116"/>
      <c r="P326" s="113" t="s">
        <v>90</v>
      </c>
      <c r="Q326" s="114"/>
      <c r="R326" s="114"/>
      <c r="S326" s="115" t="str">
        <f>S316</f>
        <v>L4</v>
      </c>
      <c r="T326" s="115" t="s">
        <v>91</v>
      </c>
      <c r="U326" s="114"/>
      <c r="V326" s="277"/>
      <c r="W326" s="277"/>
      <c r="X326" s="277"/>
      <c r="Y326" s="277"/>
      <c r="Z326" s="277"/>
      <c r="AA326" s="278"/>
      <c r="AB326" s="156" t="s">
        <v>138</v>
      </c>
    </row>
    <row r="327" spans="1:28" ht="18" customHeight="1" x14ac:dyDescent="0.2">
      <c r="A327" s="120" t="s">
        <v>104</v>
      </c>
      <c r="B327" s="121">
        <f>VLOOKUP($D316,'Tischplan_16er_1.-5.'!$4:$100,18)</f>
        <v>7</v>
      </c>
      <c r="C327" s="121">
        <f>VLOOKUP($D316,'Tischplan_16er_1.-5.'!$4:$100,19)</f>
        <v>1</v>
      </c>
      <c r="D327" s="122"/>
      <c r="E327" s="122"/>
      <c r="F327" s="123"/>
      <c r="G327" s="124"/>
      <c r="H327" s="125"/>
      <c r="I327" s="122"/>
      <c r="J327" s="122"/>
      <c r="K327" s="122"/>
      <c r="L327" s="124"/>
      <c r="M327" s="157"/>
      <c r="N327" s="144"/>
      <c r="O327" s="116"/>
      <c r="P327" s="120" t="s">
        <v>104</v>
      </c>
      <c r="Q327" s="121">
        <f>VLOOKUP($S316,'Tischplan_16er_1.-5.'!$4:$100,18)</f>
        <v>8</v>
      </c>
      <c r="R327" s="121">
        <f>VLOOKUP($S316,'Tischplan_16er_1.-5.'!$4:$100,19)</f>
        <v>1</v>
      </c>
      <c r="S327" s="122"/>
      <c r="T327" s="122"/>
      <c r="U327" s="123"/>
      <c r="V327" s="124"/>
      <c r="W327" s="125"/>
      <c r="X327" s="122"/>
      <c r="Y327" s="122"/>
      <c r="Z327" s="122"/>
      <c r="AA327" s="124"/>
      <c r="AB327" s="157"/>
    </row>
    <row r="328" spans="1:28" ht="18" customHeight="1" thickBot="1" x14ac:dyDescent="0.25">
      <c r="A328" s="126" t="s">
        <v>105</v>
      </c>
      <c r="B328" s="127">
        <f>VLOOKUP($D316,'Tischplan_16er_1.-5.'!$4:$100,20)</f>
        <v>7</v>
      </c>
      <c r="C328" s="127">
        <f>VLOOKUP($D316,'Tischplan_16er_1.-5.'!$4:$100,21)</f>
        <v>2</v>
      </c>
      <c r="D328" s="128"/>
      <c r="E328" s="128"/>
      <c r="F328" s="129"/>
      <c r="G328" s="130"/>
      <c r="H328" s="131"/>
      <c r="I328" s="128"/>
      <c r="J328" s="128"/>
      <c r="K328" s="128"/>
      <c r="L328" s="130"/>
      <c r="M328" s="157"/>
      <c r="N328" s="144"/>
      <c r="O328" s="116"/>
      <c r="P328" s="126" t="s">
        <v>105</v>
      </c>
      <c r="Q328" s="127">
        <f>VLOOKUP($S316,'Tischplan_16er_1.-5.'!$4:$100,20)</f>
        <v>8</v>
      </c>
      <c r="R328" s="127">
        <f>VLOOKUP($S316,'Tischplan_16er_1.-5.'!$4:$100,21)</f>
        <v>2</v>
      </c>
      <c r="S328" s="128"/>
      <c r="T328" s="128"/>
      <c r="U328" s="129"/>
      <c r="V328" s="130"/>
      <c r="W328" s="131"/>
      <c r="X328" s="128"/>
      <c r="Y328" s="128"/>
      <c r="Z328" s="128"/>
      <c r="AA328" s="130"/>
      <c r="AB328" s="157"/>
    </row>
    <row r="329" spans="1:28" ht="18" customHeight="1" thickBot="1" x14ac:dyDescent="0.25">
      <c r="A329" s="132" t="s">
        <v>137</v>
      </c>
      <c r="B329" s="133"/>
      <c r="C329" s="133"/>
      <c r="D329" s="134"/>
      <c r="E329" s="134"/>
      <c r="F329" s="135"/>
      <c r="G329" s="136"/>
      <c r="H329" s="117"/>
      <c r="I329" s="134"/>
      <c r="J329" s="134"/>
      <c r="K329" s="134"/>
      <c r="L329" s="136"/>
      <c r="N329" s="144"/>
      <c r="O329" s="116"/>
      <c r="P329" s="132" t="s">
        <v>137</v>
      </c>
      <c r="Q329" s="133"/>
      <c r="R329" s="133"/>
      <c r="S329" s="134"/>
      <c r="T329" s="134"/>
      <c r="U329" s="135"/>
      <c r="V329" s="136"/>
      <c r="W329" s="117"/>
      <c r="X329" s="134"/>
      <c r="Y329" s="134"/>
      <c r="Z329" s="134"/>
      <c r="AA329" s="136"/>
      <c r="AB329" s="156"/>
    </row>
    <row r="330" spans="1:28" ht="3" customHeight="1" x14ac:dyDescent="0.2"/>
    <row r="331" spans="1:28" ht="24" customHeight="1" thickBot="1" x14ac:dyDescent="0.25">
      <c r="A331" s="110"/>
      <c r="B331" s="287" t="str">
        <f>$B$1</f>
        <v xml:space="preserve">  2-Serien Liga</v>
      </c>
      <c r="C331" s="287"/>
      <c r="D331" s="287"/>
      <c r="E331" s="287"/>
      <c r="F331" s="287"/>
      <c r="G331" s="287"/>
      <c r="H331" s="287"/>
      <c r="I331" s="287"/>
      <c r="J331" s="288">
        <f>$J$1</f>
        <v>2023</v>
      </c>
      <c r="K331" s="288"/>
      <c r="L331" s="288"/>
      <c r="M331" s="160" t="s">
        <v>127</v>
      </c>
      <c r="N331" s="148"/>
      <c r="O331" s="111">
        <v>2</v>
      </c>
      <c r="P331" s="110"/>
      <c r="Q331" s="287" t="str">
        <f>$B$1</f>
        <v xml:space="preserve">  2-Serien Liga</v>
      </c>
      <c r="R331" s="287"/>
      <c r="S331" s="287"/>
      <c r="T331" s="287"/>
      <c r="U331" s="287"/>
      <c r="V331" s="287"/>
      <c r="W331" s="287"/>
      <c r="X331" s="287"/>
      <c r="Y331" s="288">
        <f>$J$1</f>
        <v>2023</v>
      </c>
      <c r="Z331" s="288"/>
      <c r="AA331" s="288"/>
    </row>
    <row r="332" spans="1:28" ht="18" customHeight="1" thickBot="1" x14ac:dyDescent="0.3">
      <c r="A332" s="113" t="s">
        <v>90</v>
      </c>
      <c r="B332" s="114"/>
      <c r="C332" s="114"/>
      <c r="D332" s="115" t="str">
        <f>M331&amp;O331-1</f>
        <v>M1</v>
      </c>
      <c r="E332" s="115" t="s">
        <v>91</v>
      </c>
      <c r="F332" s="114"/>
      <c r="G332" s="277"/>
      <c r="H332" s="279"/>
      <c r="I332" s="279"/>
      <c r="J332" s="279"/>
      <c r="K332" s="279"/>
      <c r="L332" s="280"/>
      <c r="N332" s="146"/>
      <c r="O332" s="116"/>
      <c r="P332" s="113" t="s">
        <v>90</v>
      </c>
      <c r="Q332" s="114"/>
      <c r="R332" s="114"/>
      <c r="S332" s="115" t="str">
        <f>M331&amp;O331</f>
        <v>M2</v>
      </c>
      <c r="T332" s="115" t="s">
        <v>91</v>
      </c>
      <c r="U332" s="114"/>
      <c r="V332" s="277"/>
      <c r="W332" s="277"/>
      <c r="X332" s="277"/>
      <c r="Y332" s="277"/>
      <c r="Z332" s="277"/>
      <c r="AA332" s="278"/>
      <c r="AB332" s="156"/>
    </row>
    <row r="333" spans="1:28" ht="18" customHeight="1" thickBot="1" x14ac:dyDescent="0.25">
      <c r="A333" s="117" t="s">
        <v>92</v>
      </c>
      <c r="B333" s="118" t="s">
        <v>93</v>
      </c>
      <c r="C333" s="118" t="s">
        <v>23</v>
      </c>
      <c r="D333" s="118" t="s">
        <v>94</v>
      </c>
      <c r="E333" s="118" t="s">
        <v>95</v>
      </c>
      <c r="F333" s="118" t="s">
        <v>96</v>
      </c>
      <c r="G333" s="119" t="s">
        <v>97</v>
      </c>
      <c r="H333" s="284" t="s">
        <v>98</v>
      </c>
      <c r="I333" s="285"/>
      <c r="J333" s="285"/>
      <c r="K333" s="285"/>
      <c r="L333" s="286"/>
      <c r="M333" s="156" t="s">
        <v>138</v>
      </c>
      <c r="N333" s="146"/>
      <c r="O333" s="116"/>
      <c r="P333" s="117" t="s">
        <v>92</v>
      </c>
      <c r="Q333" s="118" t="s">
        <v>93</v>
      </c>
      <c r="R333" s="118" t="s">
        <v>23</v>
      </c>
      <c r="S333" s="118" t="s">
        <v>94</v>
      </c>
      <c r="T333" s="118" t="s">
        <v>95</v>
      </c>
      <c r="U333" s="118" t="s">
        <v>96</v>
      </c>
      <c r="V333" s="119" t="s">
        <v>97</v>
      </c>
      <c r="W333" s="284" t="s">
        <v>98</v>
      </c>
      <c r="X333" s="285"/>
      <c r="Y333" s="285"/>
      <c r="Z333" s="285"/>
      <c r="AA333" s="286"/>
      <c r="AB333" s="156" t="s">
        <v>138</v>
      </c>
    </row>
    <row r="334" spans="1:28" ht="18" customHeight="1" x14ac:dyDescent="0.2">
      <c r="A334" s="120" t="s">
        <v>99</v>
      </c>
      <c r="B334" s="121">
        <f>VLOOKUP($D332,'Tischplan_16er_1.-5.'!$4:$100,2)</f>
        <v>11</v>
      </c>
      <c r="C334" s="121">
        <f>VLOOKUP($D332,'Tischplan_16er_1.-5.'!$4:$100,3)</f>
        <v>4</v>
      </c>
      <c r="D334" s="122" t="s">
        <v>100</v>
      </c>
      <c r="E334" s="122"/>
      <c r="F334" s="123"/>
      <c r="G334" s="124" t="s">
        <v>100</v>
      </c>
      <c r="H334" s="125"/>
      <c r="I334" s="122"/>
      <c r="J334" s="122"/>
      <c r="K334" s="122"/>
      <c r="L334" s="124"/>
      <c r="M334" s="157"/>
      <c r="N334" s="144"/>
      <c r="O334" s="116"/>
      <c r="P334" s="120" t="s">
        <v>99</v>
      </c>
      <c r="Q334" s="121">
        <f>VLOOKUP($S332,'Tischplan_16er_1.-5.'!$4:$100,2)</f>
        <v>12</v>
      </c>
      <c r="R334" s="121">
        <f>VLOOKUP($S332,'Tischplan_16er_1.-5.'!$4:$100,3)</f>
        <v>4</v>
      </c>
      <c r="S334" s="122"/>
      <c r="T334" s="122"/>
      <c r="U334" s="123"/>
      <c r="V334" s="124"/>
      <c r="W334" s="125"/>
      <c r="X334" s="122"/>
      <c r="Y334" s="122"/>
      <c r="Z334" s="122"/>
      <c r="AA334" s="124"/>
      <c r="AB334" s="157"/>
    </row>
    <row r="335" spans="1:28" ht="18" customHeight="1" thickBot="1" x14ac:dyDescent="0.25">
      <c r="A335" s="126" t="s">
        <v>101</v>
      </c>
      <c r="B335" s="127">
        <f>VLOOKUP($D332,'Tischplan_16er_1.-5.'!$4:$100,4)</f>
        <v>12</v>
      </c>
      <c r="C335" s="127">
        <f>VLOOKUP($D332,'Tischplan_16er_1.-5.'!$4:$100,5)</f>
        <v>3</v>
      </c>
      <c r="D335" s="128"/>
      <c r="E335" s="128"/>
      <c r="F335" s="129"/>
      <c r="G335" s="130"/>
      <c r="H335" s="131"/>
      <c r="I335" s="128"/>
      <c r="J335" s="128"/>
      <c r="K335" s="128"/>
      <c r="L335" s="130"/>
      <c r="M335" s="157"/>
      <c r="N335" s="144"/>
      <c r="O335" s="116" t="s">
        <v>100</v>
      </c>
      <c r="P335" s="126" t="s">
        <v>101</v>
      </c>
      <c r="Q335" s="127">
        <f>VLOOKUP($S332,'Tischplan_16er_1.-5.'!$4:$100,4)</f>
        <v>11</v>
      </c>
      <c r="R335" s="127">
        <f>VLOOKUP($S332,'Tischplan_16er_1.-5.'!$4:$100,5)</f>
        <v>3</v>
      </c>
      <c r="S335" s="128"/>
      <c r="T335" s="128"/>
      <c r="U335" s="129"/>
      <c r="V335" s="130"/>
      <c r="W335" s="131"/>
      <c r="X335" s="128"/>
      <c r="Y335" s="128"/>
      <c r="Z335" s="128"/>
      <c r="AA335" s="130"/>
      <c r="AB335" s="157"/>
    </row>
    <row r="336" spans="1:28" ht="18" customHeight="1" thickBot="1" x14ac:dyDescent="0.25">
      <c r="A336" s="132" t="s">
        <v>134</v>
      </c>
      <c r="B336" s="133"/>
      <c r="C336" s="133"/>
      <c r="D336" s="134"/>
      <c r="E336" s="134"/>
      <c r="F336" s="135"/>
      <c r="G336" s="136" t="s">
        <v>100</v>
      </c>
      <c r="H336" s="117"/>
      <c r="I336" s="134"/>
      <c r="J336" s="134"/>
      <c r="K336" s="134"/>
      <c r="L336" s="136"/>
      <c r="N336" s="144"/>
      <c r="O336" s="116"/>
      <c r="P336" s="132" t="s">
        <v>134</v>
      </c>
      <c r="Q336" s="133"/>
      <c r="R336" s="133"/>
      <c r="S336" s="134"/>
      <c r="T336" s="134"/>
      <c r="U336" s="135"/>
      <c r="V336" s="136"/>
      <c r="W336" s="117"/>
      <c r="X336" s="134"/>
      <c r="Y336" s="134"/>
      <c r="Z336" s="134"/>
      <c r="AA336" s="136"/>
      <c r="AB336" s="156"/>
    </row>
    <row r="337" spans="1:28" ht="18" customHeight="1" thickBot="1" x14ac:dyDescent="0.3">
      <c r="A337" s="113" t="s">
        <v>90</v>
      </c>
      <c r="B337" s="114"/>
      <c r="C337" s="114"/>
      <c r="D337" s="115" t="str">
        <f>D332</f>
        <v>M1</v>
      </c>
      <c r="E337" s="115" t="s">
        <v>91</v>
      </c>
      <c r="F337" s="114"/>
      <c r="G337" s="277"/>
      <c r="H337" s="279"/>
      <c r="I337" s="279"/>
      <c r="J337" s="279"/>
      <c r="K337" s="279"/>
      <c r="L337" s="280"/>
      <c r="M337" s="156" t="s">
        <v>138</v>
      </c>
      <c r="N337" s="144"/>
      <c r="O337" s="116"/>
      <c r="P337" s="113" t="s">
        <v>90</v>
      </c>
      <c r="Q337" s="114"/>
      <c r="R337" s="114"/>
      <c r="S337" s="115" t="str">
        <f>S332</f>
        <v>M2</v>
      </c>
      <c r="T337" s="115" t="s">
        <v>91</v>
      </c>
      <c r="U337" s="114"/>
      <c r="V337" s="277"/>
      <c r="W337" s="277"/>
      <c r="X337" s="277"/>
      <c r="Y337" s="277"/>
      <c r="Z337" s="277"/>
      <c r="AA337" s="278"/>
      <c r="AB337" s="156" t="s">
        <v>138</v>
      </c>
    </row>
    <row r="338" spans="1:28" ht="18" customHeight="1" x14ac:dyDescent="0.2">
      <c r="A338" s="120" t="s">
        <v>102</v>
      </c>
      <c r="B338" s="121">
        <f>VLOOKUP($D332,'Tischplan_16er_1.-5.'!$4:$100,10)</f>
        <v>6</v>
      </c>
      <c r="C338" s="121">
        <f>VLOOKUP($D332,'Tischplan_16er_1.-5.'!$4:$100,11)</f>
        <v>3</v>
      </c>
      <c r="D338" s="122"/>
      <c r="E338" s="122"/>
      <c r="F338" s="123"/>
      <c r="G338" s="124" t="s">
        <v>100</v>
      </c>
      <c r="H338" s="125"/>
      <c r="I338" s="122"/>
      <c r="J338" s="122"/>
      <c r="K338" s="122"/>
      <c r="L338" s="124"/>
      <c r="M338" s="157"/>
      <c r="N338" s="149"/>
      <c r="O338" s="137"/>
      <c r="P338" s="120" t="s">
        <v>102</v>
      </c>
      <c r="Q338" s="121">
        <f>VLOOKUP($S332,'Tischplan_16er_1.-5.'!$4:$100,10)</f>
        <v>5</v>
      </c>
      <c r="R338" s="121">
        <f>VLOOKUP($S332,'Tischplan_16er_1.-5.'!$4:$100,11)</f>
        <v>3</v>
      </c>
      <c r="S338" s="122"/>
      <c r="T338" s="122"/>
      <c r="U338" s="123"/>
      <c r="V338" s="124"/>
      <c r="W338" s="125"/>
      <c r="X338" s="122"/>
      <c r="Y338" s="122"/>
      <c r="Z338" s="122"/>
      <c r="AA338" s="124"/>
      <c r="AB338" s="157"/>
    </row>
    <row r="339" spans="1:28" ht="18" customHeight="1" thickBot="1" x14ac:dyDescent="0.25">
      <c r="A339" s="126" t="s">
        <v>103</v>
      </c>
      <c r="B339" s="127">
        <f>VLOOKUP($D332,'Tischplan_16er_1.-5.'!$4:$100,12)</f>
        <v>7</v>
      </c>
      <c r="C339" s="127">
        <f>VLOOKUP($D332,'Tischplan_16er_1.-5.'!$4:$100,13)</f>
        <v>4</v>
      </c>
      <c r="D339" s="128"/>
      <c r="E339" s="128"/>
      <c r="F339" s="129"/>
      <c r="G339" s="130"/>
      <c r="H339" s="131"/>
      <c r="I339" s="128"/>
      <c r="J339" s="128"/>
      <c r="K339" s="128"/>
      <c r="L339" s="130"/>
      <c r="M339" s="157"/>
      <c r="N339" s="149"/>
      <c r="O339" s="137"/>
      <c r="P339" s="126" t="s">
        <v>103</v>
      </c>
      <c r="Q339" s="127">
        <f>VLOOKUP($S332,'Tischplan_16er_1.-5.'!$4:$100,12)</f>
        <v>8</v>
      </c>
      <c r="R339" s="127">
        <f>VLOOKUP($S332,'Tischplan_16er_1.-5.'!$4:$100,13)</f>
        <v>4</v>
      </c>
      <c r="S339" s="128"/>
      <c r="T339" s="128"/>
      <c r="U339" s="129"/>
      <c r="V339" s="130"/>
      <c r="W339" s="131"/>
      <c r="X339" s="128"/>
      <c r="Y339" s="128"/>
      <c r="Z339" s="128"/>
      <c r="AA339" s="130"/>
      <c r="AB339" s="157"/>
    </row>
    <row r="340" spans="1:28" ht="18" customHeight="1" thickBot="1" x14ac:dyDescent="0.25">
      <c r="A340" s="132" t="s">
        <v>135</v>
      </c>
      <c r="B340" s="133"/>
      <c r="C340" s="133"/>
      <c r="D340" s="134"/>
      <c r="E340" s="134"/>
      <c r="F340" s="135"/>
      <c r="G340" s="136"/>
      <c r="H340" s="117"/>
      <c r="I340" s="134"/>
      <c r="J340" s="134"/>
      <c r="K340" s="134"/>
      <c r="L340" s="136"/>
      <c r="N340" s="144"/>
      <c r="O340" s="116"/>
      <c r="P340" s="132" t="s">
        <v>135</v>
      </c>
      <c r="Q340" s="133"/>
      <c r="R340" s="133"/>
      <c r="S340" s="134"/>
      <c r="T340" s="134"/>
      <c r="U340" s="135"/>
      <c r="V340" s="136"/>
      <c r="W340" s="117"/>
      <c r="X340" s="134"/>
      <c r="Y340" s="134"/>
      <c r="Z340" s="134"/>
      <c r="AA340" s="136"/>
      <c r="AB340" s="156"/>
    </row>
    <row r="341" spans="1:28" ht="18" customHeight="1" thickBot="1" x14ac:dyDescent="0.25">
      <c r="A341" s="281" t="s">
        <v>136</v>
      </c>
      <c r="B341" s="282"/>
      <c r="C341" s="283"/>
      <c r="D341" s="134" t="s">
        <v>100</v>
      </c>
      <c r="E341" s="134"/>
      <c r="F341" s="135"/>
      <c r="G341" s="136" t="s">
        <v>100</v>
      </c>
      <c r="H341" s="117"/>
      <c r="I341" s="134"/>
      <c r="J341" s="134"/>
      <c r="K341" s="134"/>
      <c r="L341" s="136"/>
      <c r="N341" s="144"/>
      <c r="O341" s="116"/>
      <c r="P341" s="281" t="s">
        <v>136</v>
      </c>
      <c r="Q341" s="282"/>
      <c r="R341" s="283"/>
      <c r="S341" s="134" t="s">
        <v>100</v>
      </c>
      <c r="T341" s="134"/>
      <c r="U341" s="135"/>
      <c r="V341" s="136" t="s">
        <v>100</v>
      </c>
      <c r="W341" s="117"/>
      <c r="X341" s="134"/>
      <c r="Y341" s="134"/>
      <c r="Z341" s="134"/>
      <c r="AA341" s="136"/>
      <c r="AB341" s="156"/>
    </row>
    <row r="342" spans="1:28" ht="18" customHeight="1" thickBot="1" x14ac:dyDescent="0.3">
      <c r="A342" s="113" t="s">
        <v>90</v>
      </c>
      <c r="B342" s="114"/>
      <c r="C342" s="114"/>
      <c r="D342" s="115" t="str">
        <f>D332</f>
        <v>M1</v>
      </c>
      <c r="E342" s="115" t="s">
        <v>91</v>
      </c>
      <c r="F342" s="114"/>
      <c r="G342" s="277"/>
      <c r="H342" s="277"/>
      <c r="I342" s="277"/>
      <c r="J342" s="277"/>
      <c r="K342" s="277"/>
      <c r="L342" s="278"/>
      <c r="M342" s="156" t="s">
        <v>138</v>
      </c>
      <c r="N342" s="144"/>
      <c r="O342" s="116"/>
      <c r="P342" s="113" t="s">
        <v>90</v>
      </c>
      <c r="Q342" s="114"/>
      <c r="R342" s="114"/>
      <c r="S342" s="115" t="str">
        <f>S332</f>
        <v>M2</v>
      </c>
      <c r="T342" s="115" t="s">
        <v>91</v>
      </c>
      <c r="U342" s="114"/>
      <c r="V342" s="277"/>
      <c r="W342" s="277"/>
      <c r="X342" s="277"/>
      <c r="Y342" s="277"/>
      <c r="Z342" s="277"/>
      <c r="AA342" s="278"/>
      <c r="AB342" s="156" t="s">
        <v>138</v>
      </c>
    </row>
    <row r="343" spans="1:28" ht="18" customHeight="1" x14ac:dyDescent="0.2">
      <c r="A343" s="120" t="s">
        <v>104</v>
      </c>
      <c r="B343" s="121">
        <f>VLOOKUP($D332,'Tischplan_16er_1.-5.'!$4:$100,18)</f>
        <v>9</v>
      </c>
      <c r="C343" s="121">
        <f>VLOOKUP($D332,'Tischplan_16er_1.-5.'!$4:$100,19)</f>
        <v>1</v>
      </c>
      <c r="D343" s="122"/>
      <c r="E343" s="122"/>
      <c r="F343" s="123"/>
      <c r="G343" s="124"/>
      <c r="H343" s="125"/>
      <c r="I343" s="122"/>
      <c r="J343" s="122"/>
      <c r="K343" s="122"/>
      <c r="L343" s="124"/>
      <c r="M343" s="157"/>
      <c r="N343" s="144"/>
      <c r="O343" s="116"/>
      <c r="P343" s="120" t="s">
        <v>104</v>
      </c>
      <c r="Q343" s="121">
        <f>VLOOKUP($S332,'Tischplan_16er_1.-5.'!$4:$100,18)</f>
        <v>10</v>
      </c>
      <c r="R343" s="121">
        <f>VLOOKUP($S332,'Tischplan_16er_1.-5.'!$4:$100,19)</f>
        <v>1</v>
      </c>
      <c r="S343" s="122"/>
      <c r="T343" s="122"/>
      <c r="U343" s="123"/>
      <c r="V343" s="124"/>
      <c r="W343" s="125"/>
      <c r="X343" s="122"/>
      <c r="Y343" s="122"/>
      <c r="Z343" s="122"/>
      <c r="AA343" s="124"/>
      <c r="AB343" s="157"/>
    </row>
    <row r="344" spans="1:28" ht="18" customHeight="1" thickBot="1" x14ac:dyDescent="0.25">
      <c r="A344" s="126" t="s">
        <v>105</v>
      </c>
      <c r="B344" s="127">
        <f>VLOOKUP($D332,'Tischplan_16er_1.-5.'!$4:$100,20)</f>
        <v>9</v>
      </c>
      <c r="C344" s="127">
        <f>VLOOKUP($D332,'Tischplan_16er_1.-5.'!$4:$100,21)</f>
        <v>2</v>
      </c>
      <c r="D344" s="128"/>
      <c r="E344" s="128"/>
      <c r="F344" s="129"/>
      <c r="G344" s="130"/>
      <c r="H344" s="131"/>
      <c r="I344" s="128"/>
      <c r="J344" s="128"/>
      <c r="K344" s="128"/>
      <c r="L344" s="130"/>
      <c r="M344" s="157"/>
      <c r="N344" s="144"/>
      <c r="O344" s="116"/>
      <c r="P344" s="126" t="s">
        <v>105</v>
      </c>
      <c r="Q344" s="127">
        <f>VLOOKUP($S332,'Tischplan_16er_1.-5.'!$4:$100,20)</f>
        <v>10</v>
      </c>
      <c r="R344" s="127">
        <f>VLOOKUP($S332,'Tischplan_16er_1.-5.'!$4:$100,21)</f>
        <v>2</v>
      </c>
      <c r="S344" s="128"/>
      <c r="T344" s="128"/>
      <c r="U344" s="129"/>
      <c r="V344" s="130"/>
      <c r="W344" s="131"/>
      <c r="X344" s="128"/>
      <c r="Y344" s="128"/>
      <c r="Z344" s="128"/>
      <c r="AA344" s="130"/>
      <c r="AB344" s="157"/>
    </row>
    <row r="345" spans="1:28" ht="18" customHeight="1" thickBot="1" x14ac:dyDescent="0.25">
      <c r="A345" s="132" t="s">
        <v>137</v>
      </c>
      <c r="B345" s="133"/>
      <c r="C345" s="133"/>
      <c r="D345" s="134"/>
      <c r="E345" s="134"/>
      <c r="F345" s="135"/>
      <c r="G345" s="136"/>
      <c r="H345" s="117"/>
      <c r="I345" s="134"/>
      <c r="J345" s="134"/>
      <c r="K345" s="134"/>
      <c r="L345" s="136"/>
      <c r="N345" s="144"/>
      <c r="O345" s="116"/>
      <c r="P345" s="132" t="s">
        <v>137</v>
      </c>
      <c r="Q345" s="133"/>
      <c r="R345" s="133"/>
      <c r="S345" s="134"/>
      <c r="T345" s="134"/>
      <c r="U345" s="135"/>
      <c r="V345" s="136"/>
      <c r="W345" s="117"/>
      <c r="X345" s="134"/>
      <c r="Y345" s="134"/>
      <c r="Z345" s="134"/>
      <c r="AA345" s="136"/>
      <c r="AB345" s="156"/>
    </row>
    <row r="346" spans="1:28" ht="15" customHeight="1" x14ac:dyDescent="0.2">
      <c r="A346" s="138"/>
      <c r="B346" s="139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58"/>
      <c r="N346" s="147"/>
      <c r="O346" s="140"/>
      <c r="P346" s="138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  <c r="AA346" s="139"/>
    </row>
    <row r="347" spans="1:28" ht="15" customHeight="1" x14ac:dyDescent="0.2">
      <c r="A347" s="141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59"/>
      <c r="N347" s="142"/>
      <c r="O347" s="143"/>
      <c r="P347" s="141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</row>
    <row r="348" spans="1:28" ht="24" customHeight="1" thickBot="1" x14ac:dyDescent="0.25">
      <c r="A348" s="110"/>
      <c r="B348" s="287" t="str">
        <f>$B$1</f>
        <v xml:space="preserve">  2-Serien Liga</v>
      </c>
      <c r="C348" s="287"/>
      <c r="D348" s="287"/>
      <c r="E348" s="287"/>
      <c r="F348" s="287"/>
      <c r="G348" s="287"/>
      <c r="H348" s="287"/>
      <c r="I348" s="287"/>
      <c r="J348" s="288">
        <f>$J$1</f>
        <v>2023</v>
      </c>
      <c r="K348" s="288"/>
      <c r="L348" s="288"/>
      <c r="M348" s="160" t="str">
        <f>M331</f>
        <v>M</v>
      </c>
      <c r="N348" s="148"/>
      <c r="O348" s="111">
        <f>O331+2</f>
        <v>4</v>
      </c>
      <c r="P348" s="110"/>
      <c r="Q348" s="287" t="str">
        <f>$B$1</f>
        <v xml:space="preserve">  2-Serien Liga</v>
      </c>
      <c r="R348" s="287"/>
      <c r="S348" s="287"/>
      <c r="T348" s="287"/>
      <c r="U348" s="287"/>
      <c r="V348" s="287"/>
      <c r="W348" s="287"/>
      <c r="X348" s="287"/>
      <c r="Y348" s="288">
        <f>$J$1</f>
        <v>2023</v>
      </c>
      <c r="Z348" s="288"/>
      <c r="AA348" s="288"/>
    </row>
    <row r="349" spans="1:28" ht="18" customHeight="1" thickBot="1" x14ac:dyDescent="0.3">
      <c r="A349" s="113" t="s">
        <v>90</v>
      </c>
      <c r="B349" s="114"/>
      <c r="C349" s="114"/>
      <c r="D349" s="115" t="str">
        <f>M348&amp;O348-1</f>
        <v>M3</v>
      </c>
      <c r="E349" s="115" t="s">
        <v>91</v>
      </c>
      <c r="F349" s="114"/>
      <c r="G349" s="277"/>
      <c r="H349" s="279"/>
      <c r="I349" s="279"/>
      <c r="J349" s="279"/>
      <c r="K349" s="279"/>
      <c r="L349" s="280"/>
      <c r="N349" s="146"/>
      <c r="O349" s="116"/>
      <c r="P349" s="113" t="s">
        <v>90</v>
      </c>
      <c r="Q349" s="114"/>
      <c r="R349" s="114"/>
      <c r="S349" s="115" t="str">
        <f>M348&amp;O348</f>
        <v>M4</v>
      </c>
      <c r="T349" s="115" t="s">
        <v>91</v>
      </c>
      <c r="U349" s="114"/>
      <c r="V349" s="277"/>
      <c r="W349" s="277"/>
      <c r="X349" s="277"/>
      <c r="Y349" s="277"/>
      <c r="Z349" s="277"/>
      <c r="AA349" s="278"/>
      <c r="AB349" s="156"/>
    </row>
    <row r="350" spans="1:28" ht="18" customHeight="1" thickBot="1" x14ac:dyDescent="0.25">
      <c r="A350" s="117" t="s">
        <v>92</v>
      </c>
      <c r="B350" s="118" t="s">
        <v>93</v>
      </c>
      <c r="C350" s="118" t="s">
        <v>23</v>
      </c>
      <c r="D350" s="118" t="s">
        <v>94</v>
      </c>
      <c r="E350" s="118" t="s">
        <v>95</v>
      </c>
      <c r="F350" s="118" t="s">
        <v>96</v>
      </c>
      <c r="G350" s="119" t="s">
        <v>97</v>
      </c>
      <c r="H350" s="284" t="s">
        <v>98</v>
      </c>
      <c r="I350" s="285"/>
      <c r="J350" s="285"/>
      <c r="K350" s="285"/>
      <c r="L350" s="286"/>
      <c r="M350" s="156" t="s">
        <v>138</v>
      </c>
      <c r="N350" s="146"/>
      <c r="O350" s="116"/>
      <c r="P350" s="117" t="s">
        <v>92</v>
      </c>
      <c r="Q350" s="118" t="s">
        <v>93</v>
      </c>
      <c r="R350" s="118" t="s">
        <v>23</v>
      </c>
      <c r="S350" s="118" t="s">
        <v>94</v>
      </c>
      <c r="T350" s="118" t="s">
        <v>95</v>
      </c>
      <c r="U350" s="118" t="s">
        <v>96</v>
      </c>
      <c r="V350" s="119" t="s">
        <v>97</v>
      </c>
      <c r="W350" s="284" t="s">
        <v>98</v>
      </c>
      <c r="X350" s="285"/>
      <c r="Y350" s="285"/>
      <c r="Z350" s="285"/>
      <c r="AA350" s="286"/>
      <c r="AB350" s="156" t="s">
        <v>138</v>
      </c>
    </row>
    <row r="351" spans="1:28" ht="18" customHeight="1" x14ac:dyDescent="0.2">
      <c r="A351" s="120" t="s">
        <v>99</v>
      </c>
      <c r="B351" s="121">
        <f>VLOOKUP($D349,'Tischplan_16er_1.-5.'!$4:$100,2)</f>
        <v>9</v>
      </c>
      <c r="C351" s="121">
        <f>VLOOKUP($D349,'Tischplan_16er_1.-5.'!$4:$100,3)</f>
        <v>4</v>
      </c>
      <c r="D351" s="122" t="s">
        <v>100</v>
      </c>
      <c r="E351" s="122"/>
      <c r="F351" s="123"/>
      <c r="G351" s="124" t="s">
        <v>100</v>
      </c>
      <c r="H351" s="125"/>
      <c r="I351" s="122"/>
      <c r="J351" s="122"/>
      <c r="K351" s="122"/>
      <c r="L351" s="124"/>
      <c r="M351" s="157"/>
      <c r="N351" s="144"/>
      <c r="O351" s="116"/>
      <c r="P351" s="120" t="s">
        <v>99</v>
      </c>
      <c r="Q351" s="121">
        <f>VLOOKUP($S349,'Tischplan_16er_1.-5.'!$4:$100,2)</f>
        <v>10</v>
      </c>
      <c r="R351" s="121">
        <f>VLOOKUP($S349,'Tischplan_16er_1.-5.'!$4:$100,3)</f>
        <v>4</v>
      </c>
      <c r="S351" s="122"/>
      <c r="T351" s="122"/>
      <c r="U351" s="123"/>
      <c r="V351" s="124"/>
      <c r="W351" s="125"/>
      <c r="X351" s="122"/>
      <c r="Y351" s="122"/>
      <c r="Z351" s="122"/>
      <c r="AA351" s="124"/>
      <c r="AB351" s="157"/>
    </row>
    <row r="352" spans="1:28" ht="18" customHeight="1" thickBot="1" x14ac:dyDescent="0.25">
      <c r="A352" s="126" t="s">
        <v>101</v>
      </c>
      <c r="B352" s="127">
        <f>VLOOKUP($D349,'Tischplan_16er_1.-5.'!$4:$100,4)</f>
        <v>10</v>
      </c>
      <c r="C352" s="127">
        <f>VLOOKUP($D349,'Tischplan_16er_1.-5.'!$4:$100,5)</f>
        <v>3</v>
      </c>
      <c r="D352" s="128"/>
      <c r="E352" s="128"/>
      <c r="F352" s="129"/>
      <c r="G352" s="130"/>
      <c r="H352" s="131"/>
      <c r="I352" s="128"/>
      <c r="J352" s="128"/>
      <c r="K352" s="128"/>
      <c r="L352" s="130"/>
      <c r="M352" s="157"/>
      <c r="N352" s="144"/>
      <c r="O352" s="116" t="s">
        <v>100</v>
      </c>
      <c r="P352" s="126" t="s">
        <v>101</v>
      </c>
      <c r="Q352" s="127">
        <f>VLOOKUP($S349,'Tischplan_16er_1.-5.'!$4:$100,4)</f>
        <v>9</v>
      </c>
      <c r="R352" s="127">
        <f>VLOOKUP($S349,'Tischplan_16er_1.-5.'!$4:$100,5)</f>
        <v>3</v>
      </c>
      <c r="S352" s="128"/>
      <c r="T352" s="128"/>
      <c r="U352" s="129"/>
      <c r="V352" s="130"/>
      <c r="W352" s="131"/>
      <c r="X352" s="128"/>
      <c r="Y352" s="128"/>
      <c r="Z352" s="128"/>
      <c r="AA352" s="130"/>
      <c r="AB352" s="157"/>
    </row>
    <row r="353" spans="1:28" ht="18" customHeight="1" thickBot="1" x14ac:dyDescent="0.25">
      <c r="A353" s="132" t="s">
        <v>134</v>
      </c>
      <c r="B353" s="133"/>
      <c r="C353" s="133"/>
      <c r="D353" s="134"/>
      <c r="E353" s="134"/>
      <c r="F353" s="135"/>
      <c r="G353" s="136" t="s">
        <v>100</v>
      </c>
      <c r="H353" s="117"/>
      <c r="I353" s="134"/>
      <c r="J353" s="134"/>
      <c r="K353" s="134"/>
      <c r="L353" s="136"/>
      <c r="N353" s="144"/>
      <c r="O353" s="116"/>
      <c r="P353" s="132" t="s">
        <v>134</v>
      </c>
      <c r="Q353" s="133"/>
      <c r="R353" s="133"/>
      <c r="S353" s="134"/>
      <c r="T353" s="134"/>
      <c r="U353" s="135"/>
      <c r="V353" s="136"/>
      <c r="W353" s="117"/>
      <c r="X353" s="134"/>
      <c r="Y353" s="134"/>
      <c r="Z353" s="134"/>
      <c r="AA353" s="136"/>
      <c r="AB353" s="156"/>
    </row>
    <row r="354" spans="1:28" ht="18" customHeight="1" thickBot="1" x14ac:dyDescent="0.3">
      <c r="A354" s="113" t="s">
        <v>90</v>
      </c>
      <c r="B354" s="114"/>
      <c r="C354" s="114"/>
      <c r="D354" s="115" t="str">
        <f>D349</f>
        <v>M3</v>
      </c>
      <c r="E354" s="115" t="s">
        <v>91</v>
      </c>
      <c r="F354" s="114"/>
      <c r="G354" s="277"/>
      <c r="H354" s="279"/>
      <c r="I354" s="279"/>
      <c r="J354" s="279"/>
      <c r="K354" s="279"/>
      <c r="L354" s="280"/>
      <c r="M354" s="156" t="s">
        <v>138</v>
      </c>
      <c r="N354" s="144"/>
      <c r="O354" s="116"/>
      <c r="P354" s="113" t="s">
        <v>90</v>
      </c>
      <c r="Q354" s="114"/>
      <c r="R354" s="114"/>
      <c r="S354" s="115" t="str">
        <f>S349</f>
        <v>M4</v>
      </c>
      <c r="T354" s="115" t="s">
        <v>91</v>
      </c>
      <c r="U354" s="114"/>
      <c r="V354" s="277"/>
      <c r="W354" s="277"/>
      <c r="X354" s="277"/>
      <c r="Y354" s="277"/>
      <c r="Z354" s="277"/>
      <c r="AA354" s="278"/>
      <c r="AB354" s="156" t="s">
        <v>138</v>
      </c>
    </row>
    <row r="355" spans="1:28" ht="18" customHeight="1" x14ac:dyDescent="0.2">
      <c r="A355" s="120" t="s">
        <v>102</v>
      </c>
      <c r="B355" s="121">
        <f>VLOOKUP($D349,'Tischplan_16er_1.-5.'!$4:$100,10)</f>
        <v>8</v>
      </c>
      <c r="C355" s="121">
        <f>VLOOKUP($D349,'Tischplan_16er_1.-5.'!$4:$100,11)</f>
        <v>3</v>
      </c>
      <c r="D355" s="122"/>
      <c r="E355" s="122"/>
      <c r="F355" s="123"/>
      <c r="G355" s="124" t="s">
        <v>100</v>
      </c>
      <c r="H355" s="125"/>
      <c r="I355" s="122"/>
      <c r="J355" s="122"/>
      <c r="K355" s="122"/>
      <c r="L355" s="124"/>
      <c r="M355" s="157"/>
      <c r="N355" s="149"/>
      <c r="O355" s="137"/>
      <c r="P355" s="120" t="s">
        <v>102</v>
      </c>
      <c r="Q355" s="121">
        <f>VLOOKUP($S349,'Tischplan_16er_1.-5.'!$4:$100,10)</f>
        <v>7</v>
      </c>
      <c r="R355" s="121">
        <f>VLOOKUP($S349,'Tischplan_16er_1.-5.'!$4:$100,11)</f>
        <v>3</v>
      </c>
      <c r="S355" s="122"/>
      <c r="T355" s="122"/>
      <c r="U355" s="123"/>
      <c r="V355" s="124"/>
      <c r="W355" s="125"/>
      <c r="X355" s="122"/>
      <c r="Y355" s="122"/>
      <c r="Z355" s="122"/>
      <c r="AA355" s="124"/>
      <c r="AB355" s="157"/>
    </row>
    <row r="356" spans="1:28" ht="18" customHeight="1" thickBot="1" x14ac:dyDescent="0.25">
      <c r="A356" s="126" t="s">
        <v>103</v>
      </c>
      <c r="B356" s="127">
        <f>VLOOKUP($D349,'Tischplan_16er_1.-5.'!$4:$100,12)</f>
        <v>5</v>
      </c>
      <c r="C356" s="127">
        <f>VLOOKUP($D349,'Tischplan_16er_1.-5.'!$4:$100,13)</f>
        <v>4</v>
      </c>
      <c r="D356" s="128"/>
      <c r="E356" s="128"/>
      <c r="F356" s="129"/>
      <c r="G356" s="130"/>
      <c r="H356" s="131"/>
      <c r="I356" s="128"/>
      <c r="J356" s="128"/>
      <c r="K356" s="128"/>
      <c r="L356" s="130"/>
      <c r="M356" s="157"/>
      <c r="N356" s="149"/>
      <c r="O356" s="137"/>
      <c r="P356" s="126" t="s">
        <v>103</v>
      </c>
      <c r="Q356" s="127">
        <f>VLOOKUP($S349,'Tischplan_16er_1.-5.'!$4:$100,12)</f>
        <v>6</v>
      </c>
      <c r="R356" s="127">
        <f>VLOOKUP($S349,'Tischplan_16er_1.-5.'!$4:$100,13)</f>
        <v>4</v>
      </c>
      <c r="S356" s="128"/>
      <c r="T356" s="128"/>
      <c r="U356" s="129"/>
      <c r="V356" s="130"/>
      <c r="W356" s="131"/>
      <c r="X356" s="128"/>
      <c r="Y356" s="128"/>
      <c r="Z356" s="128"/>
      <c r="AA356" s="130"/>
      <c r="AB356" s="157"/>
    </row>
    <row r="357" spans="1:28" ht="18" customHeight="1" thickBot="1" x14ac:dyDescent="0.25">
      <c r="A357" s="132" t="s">
        <v>135</v>
      </c>
      <c r="B357" s="133"/>
      <c r="C357" s="133"/>
      <c r="D357" s="134"/>
      <c r="E357" s="134"/>
      <c r="F357" s="135"/>
      <c r="G357" s="136"/>
      <c r="H357" s="117"/>
      <c r="I357" s="134"/>
      <c r="J357" s="134"/>
      <c r="K357" s="134"/>
      <c r="L357" s="136"/>
      <c r="N357" s="144"/>
      <c r="O357" s="116"/>
      <c r="P357" s="132" t="s">
        <v>135</v>
      </c>
      <c r="Q357" s="133"/>
      <c r="R357" s="133"/>
      <c r="S357" s="134"/>
      <c r="T357" s="134"/>
      <c r="U357" s="135"/>
      <c r="V357" s="136"/>
      <c r="W357" s="117"/>
      <c r="X357" s="134"/>
      <c r="Y357" s="134"/>
      <c r="Z357" s="134"/>
      <c r="AA357" s="136"/>
      <c r="AB357" s="156"/>
    </row>
    <row r="358" spans="1:28" ht="18" customHeight="1" thickBot="1" x14ac:dyDescent="0.25">
      <c r="A358" s="281" t="s">
        <v>136</v>
      </c>
      <c r="B358" s="282"/>
      <c r="C358" s="283"/>
      <c r="D358" s="134" t="s">
        <v>100</v>
      </c>
      <c r="E358" s="134"/>
      <c r="F358" s="135"/>
      <c r="G358" s="136" t="s">
        <v>100</v>
      </c>
      <c r="H358" s="117"/>
      <c r="I358" s="134"/>
      <c r="J358" s="134"/>
      <c r="K358" s="134"/>
      <c r="L358" s="136"/>
      <c r="N358" s="144"/>
      <c r="O358" s="116"/>
      <c r="P358" s="281" t="s">
        <v>136</v>
      </c>
      <c r="Q358" s="282"/>
      <c r="R358" s="283"/>
      <c r="S358" s="134" t="s">
        <v>100</v>
      </c>
      <c r="T358" s="134"/>
      <c r="U358" s="135"/>
      <c r="V358" s="136" t="s">
        <v>100</v>
      </c>
      <c r="W358" s="117"/>
      <c r="X358" s="134"/>
      <c r="Y358" s="134"/>
      <c r="Z358" s="134"/>
      <c r="AA358" s="136"/>
      <c r="AB358" s="156"/>
    </row>
    <row r="359" spans="1:28" ht="18" customHeight="1" thickBot="1" x14ac:dyDescent="0.3">
      <c r="A359" s="113" t="s">
        <v>90</v>
      </c>
      <c r="B359" s="114"/>
      <c r="C359" s="114"/>
      <c r="D359" s="115" t="str">
        <f>D349</f>
        <v>M3</v>
      </c>
      <c r="E359" s="115" t="s">
        <v>91</v>
      </c>
      <c r="F359" s="114"/>
      <c r="G359" s="277"/>
      <c r="H359" s="277"/>
      <c r="I359" s="277"/>
      <c r="J359" s="277"/>
      <c r="K359" s="277"/>
      <c r="L359" s="278"/>
      <c r="M359" s="156" t="s">
        <v>138</v>
      </c>
      <c r="N359" s="144"/>
      <c r="O359" s="116"/>
      <c r="P359" s="113" t="s">
        <v>90</v>
      </c>
      <c r="Q359" s="114"/>
      <c r="R359" s="114"/>
      <c r="S359" s="115" t="str">
        <f>S349</f>
        <v>M4</v>
      </c>
      <c r="T359" s="115" t="s">
        <v>91</v>
      </c>
      <c r="U359" s="114"/>
      <c r="V359" s="277"/>
      <c r="W359" s="277"/>
      <c r="X359" s="277"/>
      <c r="Y359" s="277"/>
      <c r="Z359" s="277"/>
      <c r="AA359" s="278"/>
      <c r="AB359" s="156" t="s">
        <v>138</v>
      </c>
    </row>
    <row r="360" spans="1:28" ht="18" customHeight="1" x14ac:dyDescent="0.2">
      <c r="A360" s="120" t="s">
        <v>104</v>
      </c>
      <c r="B360" s="121">
        <f>VLOOKUP($D349,'Tischplan_16er_1.-5.'!$4:$100,18)</f>
        <v>11</v>
      </c>
      <c r="C360" s="121">
        <f>VLOOKUP($D349,'Tischplan_16er_1.-5.'!$4:$100,19)</f>
        <v>1</v>
      </c>
      <c r="D360" s="122"/>
      <c r="E360" s="122"/>
      <c r="F360" s="123"/>
      <c r="G360" s="124"/>
      <c r="H360" s="125"/>
      <c r="I360" s="122"/>
      <c r="J360" s="122"/>
      <c r="K360" s="122"/>
      <c r="L360" s="124"/>
      <c r="M360" s="157"/>
      <c r="N360" s="144"/>
      <c r="O360" s="116"/>
      <c r="P360" s="120" t="s">
        <v>104</v>
      </c>
      <c r="Q360" s="121">
        <f>VLOOKUP($S349,'Tischplan_16er_1.-5.'!$4:$100,18)</f>
        <v>12</v>
      </c>
      <c r="R360" s="121">
        <f>VLOOKUP($S349,'Tischplan_16er_1.-5.'!$4:$100,19)</f>
        <v>1</v>
      </c>
      <c r="S360" s="122"/>
      <c r="T360" s="122"/>
      <c r="U360" s="123"/>
      <c r="V360" s="124"/>
      <c r="W360" s="125"/>
      <c r="X360" s="122"/>
      <c r="Y360" s="122"/>
      <c r="Z360" s="122"/>
      <c r="AA360" s="124"/>
      <c r="AB360" s="157"/>
    </row>
    <row r="361" spans="1:28" ht="18" customHeight="1" thickBot="1" x14ac:dyDescent="0.25">
      <c r="A361" s="126" t="s">
        <v>105</v>
      </c>
      <c r="B361" s="127">
        <f>VLOOKUP($D349,'Tischplan_16er_1.-5.'!$4:$100,20)</f>
        <v>11</v>
      </c>
      <c r="C361" s="127">
        <f>VLOOKUP($D349,'Tischplan_16er_1.-5.'!$4:$100,21)</f>
        <v>2</v>
      </c>
      <c r="D361" s="128"/>
      <c r="E361" s="128"/>
      <c r="F361" s="129"/>
      <c r="G361" s="130"/>
      <c r="H361" s="131"/>
      <c r="I361" s="128"/>
      <c r="J361" s="128"/>
      <c r="K361" s="128"/>
      <c r="L361" s="130"/>
      <c r="M361" s="157"/>
      <c r="N361" s="144"/>
      <c r="O361" s="116"/>
      <c r="P361" s="126" t="s">
        <v>105</v>
      </c>
      <c r="Q361" s="127">
        <f>VLOOKUP($S349,'Tischplan_16er_1.-5.'!$4:$100,20)</f>
        <v>12</v>
      </c>
      <c r="R361" s="127">
        <f>VLOOKUP($S349,'Tischplan_16er_1.-5.'!$4:$100,21)</f>
        <v>2</v>
      </c>
      <c r="S361" s="128"/>
      <c r="T361" s="128"/>
      <c r="U361" s="129"/>
      <c r="V361" s="130"/>
      <c r="W361" s="131"/>
      <c r="X361" s="128"/>
      <c r="Y361" s="128"/>
      <c r="Z361" s="128"/>
      <c r="AA361" s="130"/>
      <c r="AB361" s="157"/>
    </row>
    <row r="362" spans="1:28" ht="18" customHeight="1" thickBot="1" x14ac:dyDescent="0.25">
      <c r="A362" s="132" t="s">
        <v>137</v>
      </c>
      <c r="B362" s="133"/>
      <c r="C362" s="133"/>
      <c r="D362" s="134"/>
      <c r="E362" s="134"/>
      <c r="F362" s="135"/>
      <c r="G362" s="136"/>
      <c r="H362" s="117"/>
      <c r="I362" s="134"/>
      <c r="J362" s="134"/>
      <c r="K362" s="134"/>
      <c r="L362" s="136"/>
      <c r="N362" s="144"/>
      <c r="O362" s="116"/>
      <c r="P362" s="132" t="s">
        <v>137</v>
      </c>
      <c r="Q362" s="133"/>
      <c r="R362" s="133"/>
      <c r="S362" s="134"/>
      <c r="T362" s="134"/>
      <c r="U362" s="135"/>
      <c r="V362" s="136"/>
      <c r="W362" s="117"/>
      <c r="X362" s="134"/>
      <c r="Y362" s="134"/>
      <c r="Z362" s="134"/>
      <c r="AA362" s="136"/>
      <c r="AB362" s="156"/>
    </row>
    <row r="363" spans="1:28" ht="3" customHeight="1" x14ac:dyDescent="0.2"/>
    <row r="364" spans="1:28" ht="24" customHeight="1" thickBot="1" x14ac:dyDescent="0.25">
      <c r="A364" s="110"/>
      <c r="B364" s="287" t="str">
        <f>$B$1</f>
        <v xml:space="preserve">  2-Serien Liga</v>
      </c>
      <c r="C364" s="287"/>
      <c r="D364" s="287"/>
      <c r="E364" s="287"/>
      <c r="F364" s="287"/>
      <c r="G364" s="287"/>
      <c r="H364" s="287"/>
      <c r="I364" s="287"/>
      <c r="J364" s="288">
        <f>$J$1</f>
        <v>2023</v>
      </c>
      <c r="K364" s="288"/>
      <c r="L364" s="288"/>
      <c r="M364" s="160" t="s">
        <v>128</v>
      </c>
      <c r="N364" s="148"/>
      <c r="O364" s="111">
        <v>2</v>
      </c>
      <c r="P364" s="110"/>
      <c r="Q364" s="287" t="str">
        <f>$B$1</f>
        <v xml:space="preserve">  2-Serien Liga</v>
      </c>
      <c r="R364" s="287"/>
      <c r="S364" s="287"/>
      <c r="T364" s="287"/>
      <c r="U364" s="287"/>
      <c r="V364" s="287"/>
      <c r="W364" s="287"/>
      <c r="X364" s="287"/>
      <c r="Y364" s="288">
        <f>$J$1</f>
        <v>2023</v>
      </c>
      <c r="Z364" s="288"/>
      <c r="AA364" s="288"/>
    </row>
    <row r="365" spans="1:28" ht="18" customHeight="1" thickBot="1" x14ac:dyDescent="0.3">
      <c r="A365" s="113" t="s">
        <v>90</v>
      </c>
      <c r="B365" s="114"/>
      <c r="C365" s="114"/>
      <c r="D365" s="115" t="str">
        <f>M364&amp;O364-1</f>
        <v>N1</v>
      </c>
      <c r="E365" s="115" t="s">
        <v>91</v>
      </c>
      <c r="F365" s="114"/>
      <c r="G365" s="277"/>
      <c r="H365" s="279"/>
      <c r="I365" s="279"/>
      <c r="J365" s="279"/>
      <c r="K365" s="279"/>
      <c r="L365" s="280"/>
      <c r="N365" s="146"/>
      <c r="O365" s="116"/>
      <c r="P365" s="113" t="s">
        <v>90</v>
      </c>
      <c r="Q365" s="114"/>
      <c r="R365" s="114"/>
      <c r="S365" s="115" t="str">
        <f>M364&amp;O364</f>
        <v>N2</v>
      </c>
      <c r="T365" s="115" t="s">
        <v>91</v>
      </c>
      <c r="U365" s="114"/>
      <c r="V365" s="277"/>
      <c r="W365" s="277"/>
      <c r="X365" s="277"/>
      <c r="Y365" s="277"/>
      <c r="Z365" s="277"/>
      <c r="AA365" s="278"/>
      <c r="AB365" s="156"/>
    </row>
    <row r="366" spans="1:28" ht="18" customHeight="1" thickBot="1" x14ac:dyDescent="0.25">
      <c r="A366" s="117" t="s">
        <v>92</v>
      </c>
      <c r="B366" s="118" t="s">
        <v>93</v>
      </c>
      <c r="C366" s="118" t="s">
        <v>23</v>
      </c>
      <c r="D366" s="118" t="s">
        <v>94</v>
      </c>
      <c r="E366" s="118" t="s">
        <v>95</v>
      </c>
      <c r="F366" s="118" t="s">
        <v>96</v>
      </c>
      <c r="G366" s="119" t="s">
        <v>97</v>
      </c>
      <c r="H366" s="284" t="s">
        <v>98</v>
      </c>
      <c r="I366" s="285"/>
      <c r="J366" s="285"/>
      <c r="K366" s="285"/>
      <c r="L366" s="286"/>
      <c r="M366" s="156" t="s">
        <v>138</v>
      </c>
      <c r="N366" s="146"/>
      <c r="O366" s="116"/>
      <c r="P366" s="117" t="s">
        <v>92</v>
      </c>
      <c r="Q366" s="118" t="s">
        <v>93</v>
      </c>
      <c r="R366" s="118" t="s">
        <v>23</v>
      </c>
      <c r="S366" s="118" t="s">
        <v>94</v>
      </c>
      <c r="T366" s="118" t="s">
        <v>95</v>
      </c>
      <c r="U366" s="118" t="s">
        <v>96</v>
      </c>
      <c r="V366" s="119" t="s">
        <v>97</v>
      </c>
      <c r="W366" s="284" t="s">
        <v>98</v>
      </c>
      <c r="X366" s="285"/>
      <c r="Y366" s="285"/>
      <c r="Z366" s="285"/>
      <c r="AA366" s="286"/>
      <c r="AB366" s="156" t="s">
        <v>138</v>
      </c>
    </row>
    <row r="367" spans="1:28" ht="18" customHeight="1" x14ac:dyDescent="0.2">
      <c r="A367" s="120" t="s">
        <v>99</v>
      </c>
      <c r="B367" s="121">
        <f>VLOOKUP($D365,'Tischplan_16er_1.-5.'!$4:$100,2)</f>
        <v>15</v>
      </c>
      <c r="C367" s="121">
        <f>VLOOKUP($D365,'Tischplan_16er_1.-5.'!$4:$100,3)</f>
        <v>4</v>
      </c>
      <c r="D367" s="122" t="s">
        <v>100</v>
      </c>
      <c r="E367" s="122"/>
      <c r="F367" s="123"/>
      <c r="G367" s="124" t="s">
        <v>100</v>
      </c>
      <c r="H367" s="125"/>
      <c r="I367" s="122"/>
      <c r="J367" s="122"/>
      <c r="K367" s="122"/>
      <c r="L367" s="124"/>
      <c r="M367" s="157"/>
      <c r="N367" s="144"/>
      <c r="O367" s="116"/>
      <c r="P367" s="120" t="s">
        <v>99</v>
      </c>
      <c r="Q367" s="121">
        <f>VLOOKUP($S365,'Tischplan_16er_1.-5.'!$4:$100,2)</f>
        <v>16</v>
      </c>
      <c r="R367" s="121">
        <f>VLOOKUP($S365,'Tischplan_16er_1.-5.'!$4:$100,3)</f>
        <v>4</v>
      </c>
      <c r="S367" s="122"/>
      <c r="T367" s="122"/>
      <c r="U367" s="123"/>
      <c r="V367" s="124"/>
      <c r="W367" s="125"/>
      <c r="X367" s="122"/>
      <c r="Y367" s="122"/>
      <c r="Z367" s="122"/>
      <c r="AA367" s="124"/>
      <c r="AB367" s="157"/>
    </row>
    <row r="368" spans="1:28" ht="18" customHeight="1" thickBot="1" x14ac:dyDescent="0.25">
      <c r="A368" s="126" t="s">
        <v>101</v>
      </c>
      <c r="B368" s="127">
        <f>VLOOKUP($D365,'Tischplan_16er_1.-5.'!$4:$100,4)</f>
        <v>16</v>
      </c>
      <c r="C368" s="127">
        <f>VLOOKUP($D365,'Tischplan_16er_1.-5.'!$4:$100,5)</f>
        <v>3</v>
      </c>
      <c r="D368" s="128"/>
      <c r="E368" s="128"/>
      <c r="F368" s="129"/>
      <c r="G368" s="130"/>
      <c r="H368" s="131"/>
      <c r="I368" s="128"/>
      <c r="J368" s="128"/>
      <c r="K368" s="128"/>
      <c r="L368" s="130"/>
      <c r="M368" s="157"/>
      <c r="N368" s="144"/>
      <c r="O368" s="116" t="s">
        <v>100</v>
      </c>
      <c r="P368" s="126" t="s">
        <v>101</v>
      </c>
      <c r="Q368" s="127">
        <f>VLOOKUP($S365,'Tischplan_16er_1.-5.'!$4:$100,4)</f>
        <v>15</v>
      </c>
      <c r="R368" s="127">
        <f>VLOOKUP($S365,'Tischplan_16er_1.-5.'!$4:$100,5)</f>
        <v>3</v>
      </c>
      <c r="S368" s="128"/>
      <c r="T368" s="128"/>
      <c r="U368" s="129"/>
      <c r="V368" s="130"/>
      <c r="W368" s="131"/>
      <c r="X368" s="128"/>
      <c r="Y368" s="128"/>
      <c r="Z368" s="128"/>
      <c r="AA368" s="130"/>
      <c r="AB368" s="157"/>
    </row>
    <row r="369" spans="1:28" ht="18" customHeight="1" thickBot="1" x14ac:dyDescent="0.25">
      <c r="A369" s="132" t="s">
        <v>134</v>
      </c>
      <c r="B369" s="133"/>
      <c r="C369" s="133"/>
      <c r="D369" s="134"/>
      <c r="E369" s="134"/>
      <c r="F369" s="135"/>
      <c r="G369" s="136" t="s">
        <v>100</v>
      </c>
      <c r="H369" s="117"/>
      <c r="I369" s="134"/>
      <c r="J369" s="134"/>
      <c r="K369" s="134"/>
      <c r="L369" s="136"/>
      <c r="N369" s="144"/>
      <c r="O369" s="116"/>
      <c r="P369" s="132" t="s">
        <v>134</v>
      </c>
      <c r="Q369" s="133"/>
      <c r="R369" s="133"/>
      <c r="S369" s="134"/>
      <c r="T369" s="134"/>
      <c r="U369" s="135"/>
      <c r="V369" s="136"/>
      <c r="W369" s="117"/>
      <c r="X369" s="134"/>
      <c r="Y369" s="134"/>
      <c r="Z369" s="134"/>
      <c r="AA369" s="136"/>
      <c r="AB369" s="156"/>
    </row>
    <row r="370" spans="1:28" ht="18" customHeight="1" thickBot="1" x14ac:dyDescent="0.3">
      <c r="A370" s="113" t="s">
        <v>90</v>
      </c>
      <c r="B370" s="114"/>
      <c r="C370" s="114"/>
      <c r="D370" s="115" t="str">
        <f>D365</f>
        <v>N1</v>
      </c>
      <c r="E370" s="115" t="s">
        <v>91</v>
      </c>
      <c r="F370" s="114"/>
      <c r="G370" s="277"/>
      <c r="H370" s="279"/>
      <c r="I370" s="279"/>
      <c r="J370" s="279"/>
      <c r="K370" s="279"/>
      <c r="L370" s="280"/>
      <c r="M370" s="156" t="s">
        <v>138</v>
      </c>
      <c r="N370" s="144"/>
      <c r="O370" s="116"/>
      <c r="P370" s="113" t="s">
        <v>90</v>
      </c>
      <c r="Q370" s="114"/>
      <c r="R370" s="114"/>
      <c r="S370" s="115" t="str">
        <f>S365</f>
        <v>N2</v>
      </c>
      <c r="T370" s="115" t="s">
        <v>91</v>
      </c>
      <c r="U370" s="114"/>
      <c r="V370" s="277"/>
      <c r="W370" s="277"/>
      <c r="X370" s="277"/>
      <c r="Y370" s="277"/>
      <c r="Z370" s="277"/>
      <c r="AA370" s="278"/>
      <c r="AB370" s="156" t="s">
        <v>138</v>
      </c>
    </row>
    <row r="371" spans="1:28" ht="18" customHeight="1" x14ac:dyDescent="0.2">
      <c r="A371" s="120" t="s">
        <v>102</v>
      </c>
      <c r="B371" s="121">
        <f>VLOOKUP($D365,'Tischplan_16er_1.-5.'!$4:$100,10)</f>
        <v>2</v>
      </c>
      <c r="C371" s="121">
        <f>VLOOKUP($D365,'Tischplan_16er_1.-5.'!$4:$100,11)</f>
        <v>3</v>
      </c>
      <c r="D371" s="122"/>
      <c r="E371" s="122"/>
      <c r="F371" s="123"/>
      <c r="G371" s="124" t="s">
        <v>100</v>
      </c>
      <c r="H371" s="125"/>
      <c r="I371" s="122"/>
      <c r="J371" s="122"/>
      <c r="K371" s="122"/>
      <c r="L371" s="124"/>
      <c r="M371" s="157"/>
      <c r="N371" s="149"/>
      <c r="O371" s="137"/>
      <c r="P371" s="120" t="s">
        <v>102</v>
      </c>
      <c r="Q371" s="121">
        <f>VLOOKUP($S365,'Tischplan_16er_1.-5.'!$4:$100,10)</f>
        <v>1</v>
      </c>
      <c r="R371" s="121">
        <f>VLOOKUP($S365,'Tischplan_16er_1.-5.'!$4:$100,11)</f>
        <v>3</v>
      </c>
      <c r="S371" s="122"/>
      <c r="T371" s="122"/>
      <c r="U371" s="123"/>
      <c r="V371" s="124"/>
      <c r="W371" s="125"/>
      <c r="X371" s="122"/>
      <c r="Y371" s="122"/>
      <c r="Z371" s="122"/>
      <c r="AA371" s="124"/>
      <c r="AB371" s="157"/>
    </row>
    <row r="372" spans="1:28" ht="18" customHeight="1" thickBot="1" x14ac:dyDescent="0.25">
      <c r="A372" s="126" t="s">
        <v>103</v>
      </c>
      <c r="B372" s="127">
        <f>VLOOKUP($D365,'Tischplan_16er_1.-5.'!$4:$100,12)</f>
        <v>3</v>
      </c>
      <c r="C372" s="127">
        <f>VLOOKUP($D365,'Tischplan_16er_1.-5.'!$4:$100,13)</f>
        <v>4</v>
      </c>
      <c r="D372" s="128"/>
      <c r="E372" s="128"/>
      <c r="F372" s="129"/>
      <c r="G372" s="130"/>
      <c r="H372" s="131"/>
      <c r="I372" s="128"/>
      <c r="J372" s="128"/>
      <c r="K372" s="128"/>
      <c r="L372" s="130"/>
      <c r="M372" s="157"/>
      <c r="N372" s="149"/>
      <c r="O372" s="137"/>
      <c r="P372" s="126" t="s">
        <v>103</v>
      </c>
      <c r="Q372" s="127">
        <f>VLOOKUP($S365,'Tischplan_16er_1.-5.'!$4:$100,12)</f>
        <v>4</v>
      </c>
      <c r="R372" s="127">
        <f>VLOOKUP($S365,'Tischplan_16er_1.-5.'!$4:$100,13)</f>
        <v>4</v>
      </c>
      <c r="S372" s="128"/>
      <c r="T372" s="128"/>
      <c r="U372" s="129"/>
      <c r="V372" s="130"/>
      <c r="W372" s="131"/>
      <c r="X372" s="128"/>
      <c r="Y372" s="128"/>
      <c r="Z372" s="128"/>
      <c r="AA372" s="130"/>
      <c r="AB372" s="157"/>
    </row>
    <row r="373" spans="1:28" ht="18" customHeight="1" thickBot="1" x14ac:dyDescent="0.25">
      <c r="A373" s="132" t="s">
        <v>135</v>
      </c>
      <c r="B373" s="133"/>
      <c r="C373" s="133"/>
      <c r="D373" s="134"/>
      <c r="E373" s="134"/>
      <c r="F373" s="135"/>
      <c r="G373" s="136"/>
      <c r="H373" s="117"/>
      <c r="I373" s="134"/>
      <c r="J373" s="134"/>
      <c r="K373" s="134"/>
      <c r="L373" s="136"/>
      <c r="N373" s="144"/>
      <c r="O373" s="116"/>
      <c r="P373" s="132" t="s">
        <v>135</v>
      </c>
      <c r="Q373" s="133"/>
      <c r="R373" s="133"/>
      <c r="S373" s="134"/>
      <c r="T373" s="134"/>
      <c r="U373" s="135"/>
      <c r="V373" s="136"/>
      <c r="W373" s="117"/>
      <c r="X373" s="134"/>
      <c r="Y373" s="134"/>
      <c r="Z373" s="134"/>
      <c r="AA373" s="136"/>
      <c r="AB373" s="156"/>
    </row>
    <row r="374" spans="1:28" ht="18" customHeight="1" thickBot="1" x14ac:dyDescent="0.25">
      <c r="A374" s="281" t="s">
        <v>136</v>
      </c>
      <c r="B374" s="282"/>
      <c r="C374" s="283"/>
      <c r="D374" s="134" t="s">
        <v>100</v>
      </c>
      <c r="E374" s="134"/>
      <c r="F374" s="135"/>
      <c r="G374" s="136" t="s">
        <v>100</v>
      </c>
      <c r="H374" s="117"/>
      <c r="I374" s="134"/>
      <c r="J374" s="134"/>
      <c r="K374" s="134"/>
      <c r="L374" s="136"/>
      <c r="N374" s="144"/>
      <c r="O374" s="116"/>
      <c r="P374" s="281" t="s">
        <v>136</v>
      </c>
      <c r="Q374" s="282"/>
      <c r="R374" s="283"/>
      <c r="S374" s="134" t="s">
        <v>100</v>
      </c>
      <c r="T374" s="134"/>
      <c r="U374" s="135"/>
      <c r="V374" s="136" t="s">
        <v>100</v>
      </c>
      <c r="W374" s="117"/>
      <c r="X374" s="134"/>
      <c r="Y374" s="134"/>
      <c r="Z374" s="134"/>
      <c r="AA374" s="136"/>
      <c r="AB374" s="156"/>
    </row>
    <row r="375" spans="1:28" ht="18" customHeight="1" thickBot="1" x14ac:dyDescent="0.3">
      <c r="A375" s="113" t="s">
        <v>90</v>
      </c>
      <c r="B375" s="114"/>
      <c r="C375" s="114"/>
      <c r="D375" s="115" t="str">
        <f>D365</f>
        <v>N1</v>
      </c>
      <c r="E375" s="115" t="s">
        <v>91</v>
      </c>
      <c r="F375" s="114"/>
      <c r="G375" s="277"/>
      <c r="H375" s="277"/>
      <c r="I375" s="277"/>
      <c r="J375" s="277"/>
      <c r="K375" s="277"/>
      <c r="L375" s="278"/>
      <c r="M375" s="156" t="s">
        <v>138</v>
      </c>
      <c r="N375" s="144"/>
      <c r="O375" s="116"/>
      <c r="P375" s="113" t="s">
        <v>90</v>
      </c>
      <c r="Q375" s="114"/>
      <c r="R375" s="114"/>
      <c r="S375" s="115" t="str">
        <f>S365</f>
        <v>N2</v>
      </c>
      <c r="T375" s="115" t="s">
        <v>91</v>
      </c>
      <c r="U375" s="114"/>
      <c r="V375" s="277"/>
      <c r="W375" s="277"/>
      <c r="X375" s="277"/>
      <c r="Y375" s="277"/>
      <c r="Z375" s="277"/>
      <c r="AA375" s="278"/>
      <c r="AB375" s="156" t="s">
        <v>138</v>
      </c>
    </row>
    <row r="376" spans="1:28" ht="18" customHeight="1" x14ac:dyDescent="0.2">
      <c r="A376" s="120" t="s">
        <v>104</v>
      </c>
      <c r="B376" s="121">
        <f>VLOOKUP($D365,'Tischplan_16er_1.-5.'!$4:$100,18)</f>
        <v>13</v>
      </c>
      <c r="C376" s="121">
        <f>VLOOKUP($D365,'Tischplan_16er_1.-5.'!$4:$100,19)</f>
        <v>1</v>
      </c>
      <c r="D376" s="122"/>
      <c r="E376" s="122"/>
      <c r="F376" s="123"/>
      <c r="G376" s="124"/>
      <c r="H376" s="125"/>
      <c r="I376" s="122"/>
      <c r="J376" s="122"/>
      <c r="K376" s="122"/>
      <c r="L376" s="124"/>
      <c r="M376" s="157"/>
      <c r="N376" s="144"/>
      <c r="O376" s="116"/>
      <c r="P376" s="120" t="s">
        <v>104</v>
      </c>
      <c r="Q376" s="121">
        <f>VLOOKUP($S365,'Tischplan_16er_1.-5.'!$4:$100,18)</f>
        <v>14</v>
      </c>
      <c r="R376" s="121">
        <f>VLOOKUP($S365,'Tischplan_16er_1.-5.'!$4:$100,19)</f>
        <v>1</v>
      </c>
      <c r="S376" s="122"/>
      <c r="T376" s="122"/>
      <c r="U376" s="123"/>
      <c r="V376" s="124"/>
      <c r="W376" s="125"/>
      <c r="X376" s="122"/>
      <c r="Y376" s="122"/>
      <c r="Z376" s="122"/>
      <c r="AA376" s="124"/>
      <c r="AB376" s="157"/>
    </row>
    <row r="377" spans="1:28" ht="18" customHeight="1" thickBot="1" x14ac:dyDescent="0.25">
      <c r="A377" s="126" t="s">
        <v>105</v>
      </c>
      <c r="B377" s="127">
        <f>VLOOKUP($D365,'Tischplan_16er_1.-5.'!$4:$100,20)</f>
        <v>13</v>
      </c>
      <c r="C377" s="127">
        <f>VLOOKUP($D365,'Tischplan_16er_1.-5.'!$4:$100,21)</f>
        <v>2</v>
      </c>
      <c r="D377" s="128"/>
      <c r="E377" s="128"/>
      <c r="F377" s="129"/>
      <c r="G377" s="130"/>
      <c r="H377" s="131"/>
      <c r="I377" s="128"/>
      <c r="J377" s="128"/>
      <c r="K377" s="128"/>
      <c r="L377" s="130"/>
      <c r="M377" s="157"/>
      <c r="N377" s="144"/>
      <c r="O377" s="116"/>
      <c r="P377" s="126" t="s">
        <v>105</v>
      </c>
      <c r="Q377" s="127">
        <f>VLOOKUP($S365,'Tischplan_16er_1.-5.'!$4:$100,20)</f>
        <v>14</v>
      </c>
      <c r="R377" s="127">
        <f>VLOOKUP($S365,'Tischplan_16er_1.-5.'!$4:$100,21)</f>
        <v>2</v>
      </c>
      <c r="S377" s="128"/>
      <c r="T377" s="128"/>
      <c r="U377" s="129"/>
      <c r="V377" s="130"/>
      <c r="W377" s="131"/>
      <c r="X377" s="128"/>
      <c r="Y377" s="128"/>
      <c r="Z377" s="128"/>
      <c r="AA377" s="130"/>
      <c r="AB377" s="157"/>
    </row>
    <row r="378" spans="1:28" ht="18" customHeight="1" thickBot="1" x14ac:dyDescent="0.25">
      <c r="A378" s="132" t="s">
        <v>137</v>
      </c>
      <c r="B378" s="133"/>
      <c r="C378" s="133"/>
      <c r="D378" s="134"/>
      <c r="E378" s="134"/>
      <c r="F378" s="135"/>
      <c r="G378" s="136"/>
      <c r="H378" s="117"/>
      <c r="I378" s="134"/>
      <c r="J378" s="134"/>
      <c r="K378" s="134"/>
      <c r="L378" s="136"/>
      <c r="N378" s="144"/>
      <c r="O378" s="116"/>
      <c r="P378" s="132" t="s">
        <v>137</v>
      </c>
      <c r="Q378" s="133"/>
      <c r="R378" s="133"/>
      <c r="S378" s="134"/>
      <c r="T378" s="134"/>
      <c r="U378" s="135"/>
      <c r="V378" s="136"/>
      <c r="W378" s="117"/>
      <c r="X378" s="134"/>
      <c r="Y378" s="134"/>
      <c r="Z378" s="134"/>
      <c r="AA378" s="136"/>
      <c r="AB378" s="156"/>
    </row>
    <row r="379" spans="1:28" ht="15" customHeight="1" x14ac:dyDescent="0.2">
      <c r="A379" s="138"/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58"/>
      <c r="N379" s="147"/>
      <c r="O379" s="140"/>
      <c r="P379" s="138"/>
      <c r="Q379" s="139"/>
      <c r="R379" s="139"/>
      <c r="S379" s="139"/>
      <c r="T379" s="139"/>
      <c r="U379" s="139"/>
      <c r="V379" s="139"/>
      <c r="W379" s="139"/>
      <c r="X379" s="139"/>
      <c r="Y379" s="139"/>
      <c r="Z379" s="139"/>
      <c r="AA379" s="139"/>
    </row>
    <row r="380" spans="1:28" ht="15" customHeight="1" x14ac:dyDescent="0.2">
      <c r="A380" s="141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59"/>
      <c r="N380" s="142"/>
      <c r="O380" s="143"/>
      <c r="P380" s="141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</row>
    <row r="381" spans="1:28" ht="24" customHeight="1" thickBot="1" x14ac:dyDescent="0.25">
      <c r="A381" s="110"/>
      <c r="B381" s="287" t="str">
        <f>$B$1</f>
        <v xml:space="preserve">  2-Serien Liga</v>
      </c>
      <c r="C381" s="287"/>
      <c r="D381" s="287"/>
      <c r="E381" s="287"/>
      <c r="F381" s="287"/>
      <c r="G381" s="287"/>
      <c r="H381" s="287"/>
      <c r="I381" s="287"/>
      <c r="J381" s="288">
        <f>$J$1</f>
        <v>2023</v>
      </c>
      <c r="K381" s="288"/>
      <c r="L381" s="288"/>
      <c r="M381" s="160" t="str">
        <f>M364</f>
        <v>N</v>
      </c>
      <c r="N381" s="148"/>
      <c r="O381" s="111">
        <f>O364+2</f>
        <v>4</v>
      </c>
      <c r="P381" s="110"/>
      <c r="Q381" s="287" t="str">
        <f>$B$1</f>
        <v xml:space="preserve">  2-Serien Liga</v>
      </c>
      <c r="R381" s="287"/>
      <c r="S381" s="287"/>
      <c r="T381" s="287"/>
      <c r="U381" s="287"/>
      <c r="V381" s="287"/>
      <c r="W381" s="287"/>
      <c r="X381" s="287"/>
      <c r="Y381" s="288">
        <f>$J$1</f>
        <v>2023</v>
      </c>
      <c r="Z381" s="288"/>
      <c r="AA381" s="288"/>
    </row>
    <row r="382" spans="1:28" ht="18" customHeight="1" thickBot="1" x14ac:dyDescent="0.3">
      <c r="A382" s="113" t="s">
        <v>90</v>
      </c>
      <c r="B382" s="114"/>
      <c r="C382" s="114"/>
      <c r="D382" s="115" t="str">
        <f>M381&amp;O381-1</f>
        <v>N3</v>
      </c>
      <c r="E382" s="115" t="s">
        <v>91</v>
      </c>
      <c r="F382" s="114"/>
      <c r="G382" s="277"/>
      <c r="H382" s="279"/>
      <c r="I382" s="279"/>
      <c r="J382" s="279"/>
      <c r="K382" s="279"/>
      <c r="L382" s="280"/>
      <c r="N382" s="146"/>
      <c r="O382" s="116"/>
      <c r="P382" s="113" t="s">
        <v>90</v>
      </c>
      <c r="Q382" s="114"/>
      <c r="R382" s="114"/>
      <c r="S382" s="115" t="str">
        <f>M381&amp;O381</f>
        <v>N4</v>
      </c>
      <c r="T382" s="115" t="s">
        <v>91</v>
      </c>
      <c r="U382" s="114"/>
      <c r="V382" s="277"/>
      <c r="W382" s="277"/>
      <c r="X382" s="277"/>
      <c r="Y382" s="277"/>
      <c r="Z382" s="277"/>
      <c r="AA382" s="278"/>
      <c r="AB382" s="156"/>
    </row>
    <row r="383" spans="1:28" ht="18" customHeight="1" thickBot="1" x14ac:dyDescent="0.25">
      <c r="A383" s="117" t="s">
        <v>92</v>
      </c>
      <c r="B383" s="118" t="s">
        <v>93</v>
      </c>
      <c r="C383" s="118" t="s">
        <v>23</v>
      </c>
      <c r="D383" s="118" t="s">
        <v>94</v>
      </c>
      <c r="E383" s="118" t="s">
        <v>95</v>
      </c>
      <c r="F383" s="118" t="s">
        <v>96</v>
      </c>
      <c r="G383" s="119" t="s">
        <v>97</v>
      </c>
      <c r="H383" s="284" t="s">
        <v>98</v>
      </c>
      <c r="I383" s="285"/>
      <c r="J383" s="285"/>
      <c r="K383" s="285"/>
      <c r="L383" s="286"/>
      <c r="M383" s="156" t="s">
        <v>138</v>
      </c>
      <c r="N383" s="146"/>
      <c r="O383" s="116"/>
      <c r="P383" s="117" t="s">
        <v>92</v>
      </c>
      <c r="Q383" s="118" t="s">
        <v>93</v>
      </c>
      <c r="R383" s="118" t="s">
        <v>23</v>
      </c>
      <c r="S383" s="118" t="s">
        <v>94</v>
      </c>
      <c r="T383" s="118" t="s">
        <v>95</v>
      </c>
      <c r="U383" s="118" t="s">
        <v>96</v>
      </c>
      <c r="V383" s="119" t="s">
        <v>97</v>
      </c>
      <c r="W383" s="284" t="s">
        <v>98</v>
      </c>
      <c r="X383" s="285"/>
      <c r="Y383" s="285"/>
      <c r="Z383" s="285"/>
      <c r="AA383" s="286"/>
      <c r="AB383" s="156" t="s">
        <v>138</v>
      </c>
    </row>
    <row r="384" spans="1:28" ht="18" customHeight="1" x14ac:dyDescent="0.2">
      <c r="A384" s="120" t="s">
        <v>99</v>
      </c>
      <c r="B384" s="121">
        <f>VLOOKUP($D382,'Tischplan_16er_1.-5.'!$4:$100,2)</f>
        <v>13</v>
      </c>
      <c r="C384" s="121">
        <f>VLOOKUP($D382,'Tischplan_16er_1.-5.'!$4:$100,3)</f>
        <v>4</v>
      </c>
      <c r="D384" s="122" t="s">
        <v>100</v>
      </c>
      <c r="E384" s="122"/>
      <c r="F384" s="123"/>
      <c r="G384" s="124" t="s">
        <v>100</v>
      </c>
      <c r="H384" s="125"/>
      <c r="I384" s="122"/>
      <c r="J384" s="122"/>
      <c r="K384" s="122"/>
      <c r="L384" s="124"/>
      <c r="M384" s="157"/>
      <c r="N384" s="144"/>
      <c r="O384" s="116"/>
      <c r="P384" s="120" t="s">
        <v>99</v>
      </c>
      <c r="Q384" s="121">
        <f>VLOOKUP($S382,'Tischplan_16er_1.-5.'!$4:$100,2)</f>
        <v>14</v>
      </c>
      <c r="R384" s="121">
        <f>VLOOKUP($S382,'Tischplan_16er_1.-5.'!$4:$100,3)</f>
        <v>4</v>
      </c>
      <c r="S384" s="122"/>
      <c r="T384" s="122"/>
      <c r="U384" s="123"/>
      <c r="V384" s="124"/>
      <c r="W384" s="125"/>
      <c r="X384" s="122"/>
      <c r="Y384" s="122"/>
      <c r="Z384" s="122"/>
      <c r="AA384" s="124"/>
      <c r="AB384" s="157"/>
    </row>
    <row r="385" spans="1:28" ht="18" customHeight="1" thickBot="1" x14ac:dyDescent="0.25">
      <c r="A385" s="126" t="s">
        <v>101</v>
      </c>
      <c r="B385" s="127">
        <f>VLOOKUP($D382,'Tischplan_16er_1.-5.'!$4:$100,4)</f>
        <v>14</v>
      </c>
      <c r="C385" s="127">
        <f>VLOOKUP($D382,'Tischplan_16er_1.-5.'!$4:$100,5)</f>
        <v>3</v>
      </c>
      <c r="D385" s="128"/>
      <c r="E385" s="128"/>
      <c r="F385" s="129"/>
      <c r="G385" s="130"/>
      <c r="H385" s="131"/>
      <c r="I385" s="128"/>
      <c r="J385" s="128"/>
      <c r="K385" s="128"/>
      <c r="L385" s="130"/>
      <c r="M385" s="157"/>
      <c r="N385" s="144"/>
      <c r="O385" s="116" t="s">
        <v>100</v>
      </c>
      <c r="P385" s="126" t="s">
        <v>101</v>
      </c>
      <c r="Q385" s="127">
        <f>VLOOKUP($S382,'Tischplan_16er_1.-5.'!$4:$100,4)</f>
        <v>13</v>
      </c>
      <c r="R385" s="127">
        <f>VLOOKUP($S382,'Tischplan_16er_1.-5.'!$4:$100,5)</f>
        <v>3</v>
      </c>
      <c r="S385" s="128"/>
      <c r="T385" s="128"/>
      <c r="U385" s="129"/>
      <c r="V385" s="130"/>
      <c r="W385" s="131"/>
      <c r="X385" s="128"/>
      <c r="Y385" s="128"/>
      <c r="Z385" s="128"/>
      <c r="AA385" s="130"/>
      <c r="AB385" s="157"/>
    </row>
    <row r="386" spans="1:28" ht="18" customHeight="1" thickBot="1" x14ac:dyDescent="0.25">
      <c r="A386" s="132" t="s">
        <v>134</v>
      </c>
      <c r="B386" s="133"/>
      <c r="C386" s="133"/>
      <c r="D386" s="134"/>
      <c r="E386" s="134"/>
      <c r="F386" s="135"/>
      <c r="G386" s="136" t="s">
        <v>100</v>
      </c>
      <c r="H386" s="117"/>
      <c r="I386" s="134"/>
      <c r="J386" s="134"/>
      <c r="K386" s="134"/>
      <c r="L386" s="136"/>
      <c r="N386" s="144"/>
      <c r="O386" s="116"/>
      <c r="P386" s="132" t="s">
        <v>134</v>
      </c>
      <c r="Q386" s="133"/>
      <c r="R386" s="133"/>
      <c r="S386" s="134"/>
      <c r="T386" s="134"/>
      <c r="U386" s="135"/>
      <c r="V386" s="136"/>
      <c r="W386" s="117"/>
      <c r="X386" s="134"/>
      <c r="Y386" s="134"/>
      <c r="Z386" s="134"/>
      <c r="AA386" s="136"/>
      <c r="AB386" s="156"/>
    </row>
    <row r="387" spans="1:28" ht="18" customHeight="1" thickBot="1" x14ac:dyDescent="0.3">
      <c r="A387" s="113" t="s">
        <v>90</v>
      </c>
      <c r="B387" s="114"/>
      <c r="C387" s="114"/>
      <c r="D387" s="115" t="str">
        <f>D382</f>
        <v>N3</v>
      </c>
      <c r="E387" s="115" t="s">
        <v>91</v>
      </c>
      <c r="F387" s="114"/>
      <c r="G387" s="277"/>
      <c r="H387" s="279"/>
      <c r="I387" s="279"/>
      <c r="J387" s="279"/>
      <c r="K387" s="279"/>
      <c r="L387" s="280"/>
      <c r="M387" s="156" t="s">
        <v>138</v>
      </c>
      <c r="N387" s="144"/>
      <c r="O387" s="116"/>
      <c r="P387" s="113" t="s">
        <v>90</v>
      </c>
      <c r="Q387" s="114"/>
      <c r="R387" s="114"/>
      <c r="S387" s="115" t="str">
        <f>S382</f>
        <v>N4</v>
      </c>
      <c r="T387" s="115" t="s">
        <v>91</v>
      </c>
      <c r="U387" s="114"/>
      <c r="V387" s="277"/>
      <c r="W387" s="277"/>
      <c r="X387" s="277"/>
      <c r="Y387" s="277"/>
      <c r="Z387" s="277"/>
      <c r="AA387" s="278"/>
      <c r="AB387" s="156" t="s">
        <v>138</v>
      </c>
    </row>
    <row r="388" spans="1:28" ht="18" customHeight="1" x14ac:dyDescent="0.2">
      <c r="A388" s="120" t="s">
        <v>102</v>
      </c>
      <c r="B388" s="121">
        <f>VLOOKUP($D382,'Tischplan_16er_1.-5.'!$4:$100,10)</f>
        <v>4</v>
      </c>
      <c r="C388" s="121">
        <f>VLOOKUP($D382,'Tischplan_16er_1.-5.'!$4:$100,11)</f>
        <v>3</v>
      </c>
      <c r="D388" s="122"/>
      <c r="E388" s="122"/>
      <c r="F388" s="123"/>
      <c r="G388" s="124" t="s">
        <v>100</v>
      </c>
      <c r="H388" s="125"/>
      <c r="I388" s="122"/>
      <c r="J388" s="122"/>
      <c r="K388" s="122"/>
      <c r="L388" s="124"/>
      <c r="M388" s="157"/>
      <c r="N388" s="149"/>
      <c r="O388" s="137"/>
      <c r="P388" s="120" t="s">
        <v>102</v>
      </c>
      <c r="Q388" s="121">
        <f>VLOOKUP($S382,'Tischplan_16er_1.-5.'!$4:$100,10)</f>
        <v>3</v>
      </c>
      <c r="R388" s="121">
        <f>VLOOKUP($S382,'Tischplan_16er_1.-5.'!$4:$100,11)</f>
        <v>3</v>
      </c>
      <c r="S388" s="122"/>
      <c r="T388" s="122"/>
      <c r="U388" s="123"/>
      <c r="V388" s="124"/>
      <c r="W388" s="125"/>
      <c r="X388" s="122"/>
      <c r="Y388" s="122"/>
      <c r="Z388" s="122"/>
      <c r="AA388" s="124"/>
      <c r="AB388" s="157"/>
    </row>
    <row r="389" spans="1:28" ht="18" customHeight="1" thickBot="1" x14ac:dyDescent="0.25">
      <c r="A389" s="126" t="s">
        <v>103</v>
      </c>
      <c r="B389" s="127">
        <f>VLOOKUP($D382,'Tischplan_16er_1.-5.'!$4:$100,12)</f>
        <v>1</v>
      </c>
      <c r="C389" s="127">
        <f>VLOOKUP($D382,'Tischplan_16er_1.-5.'!$4:$100,13)</f>
        <v>4</v>
      </c>
      <c r="D389" s="128"/>
      <c r="E389" s="128"/>
      <c r="F389" s="129"/>
      <c r="G389" s="130"/>
      <c r="H389" s="131"/>
      <c r="I389" s="128"/>
      <c r="J389" s="128"/>
      <c r="K389" s="128"/>
      <c r="L389" s="130"/>
      <c r="M389" s="157"/>
      <c r="N389" s="149"/>
      <c r="O389" s="137"/>
      <c r="P389" s="126" t="s">
        <v>103</v>
      </c>
      <c r="Q389" s="127">
        <f>VLOOKUP($S382,'Tischplan_16er_1.-5.'!$4:$100,12)</f>
        <v>2</v>
      </c>
      <c r="R389" s="127">
        <f>VLOOKUP($S382,'Tischplan_16er_1.-5.'!$4:$100,13)</f>
        <v>4</v>
      </c>
      <c r="S389" s="128"/>
      <c r="T389" s="128"/>
      <c r="U389" s="129"/>
      <c r="V389" s="130"/>
      <c r="W389" s="131"/>
      <c r="X389" s="128"/>
      <c r="Y389" s="128"/>
      <c r="Z389" s="128"/>
      <c r="AA389" s="130"/>
      <c r="AB389" s="157"/>
    </row>
    <row r="390" spans="1:28" ht="18" customHeight="1" thickBot="1" x14ac:dyDescent="0.25">
      <c r="A390" s="132" t="s">
        <v>135</v>
      </c>
      <c r="B390" s="133"/>
      <c r="C390" s="133"/>
      <c r="D390" s="134"/>
      <c r="E390" s="134"/>
      <c r="F390" s="135"/>
      <c r="G390" s="136"/>
      <c r="H390" s="117"/>
      <c r="I390" s="134"/>
      <c r="J390" s="134"/>
      <c r="K390" s="134"/>
      <c r="L390" s="136"/>
      <c r="N390" s="144"/>
      <c r="O390" s="116"/>
      <c r="P390" s="132" t="s">
        <v>135</v>
      </c>
      <c r="Q390" s="133"/>
      <c r="R390" s="133"/>
      <c r="S390" s="134"/>
      <c r="T390" s="134"/>
      <c r="U390" s="135"/>
      <c r="V390" s="136"/>
      <c r="W390" s="117"/>
      <c r="X390" s="134"/>
      <c r="Y390" s="134"/>
      <c r="Z390" s="134"/>
      <c r="AA390" s="136"/>
      <c r="AB390" s="156"/>
    </row>
    <row r="391" spans="1:28" ht="18" customHeight="1" thickBot="1" x14ac:dyDescent="0.25">
      <c r="A391" s="281" t="s">
        <v>136</v>
      </c>
      <c r="B391" s="282"/>
      <c r="C391" s="283"/>
      <c r="D391" s="134" t="s">
        <v>100</v>
      </c>
      <c r="E391" s="134"/>
      <c r="F391" s="135"/>
      <c r="G391" s="136" t="s">
        <v>100</v>
      </c>
      <c r="H391" s="117"/>
      <c r="I391" s="134"/>
      <c r="J391" s="134"/>
      <c r="K391" s="134"/>
      <c r="L391" s="136"/>
      <c r="N391" s="144"/>
      <c r="O391" s="116"/>
      <c r="P391" s="281" t="s">
        <v>136</v>
      </c>
      <c r="Q391" s="282"/>
      <c r="R391" s="283"/>
      <c r="S391" s="134" t="s">
        <v>100</v>
      </c>
      <c r="T391" s="134"/>
      <c r="U391" s="135"/>
      <c r="V391" s="136" t="s">
        <v>100</v>
      </c>
      <c r="W391" s="117"/>
      <c r="X391" s="134"/>
      <c r="Y391" s="134"/>
      <c r="Z391" s="134"/>
      <c r="AA391" s="136"/>
      <c r="AB391" s="156"/>
    </row>
    <row r="392" spans="1:28" ht="18" customHeight="1" thickBot="1" x14ac:dyDescent="0.3">
      <c r="A392" s="113" t="s">
        <v>90</v>
      </c>
      <c r="B392" s="114"/>
      <c r="C392" s="114"/>
      <c r="D392" s="115" t="str">
        <f>D382</f>
        <v>N3</v>
      </c>
      <c r="E392" s="115" t="s">
        <v>91</v>
      </c>
      <c r="F392" s="114"/>
      <c r="G392" s="277"/>
      <c r="H392" s="277"/>
      <c r="I392" s="277"/>
      <c r="J392" s="277"/>
      <c r="K392" s="277"/>
      <c r="L392" s="278"/>
      <c r="M392" s="156" t="s">
        <v>138</v>
      </c>
      <c r="N392" s="144"/>
      <c r="O392" s="116"/>
      <c r="P392" s="113" t="s">
        <v>90</v>
      </c>
      <c r="Q392" s="114"/>
      <c r="R392" s="114"/>
      <c r="S392" s="115" t="str">
        <f>S382</f>
        <v>N4</v>
      </c>
      <c r="T392" s="115" t="s">
        <v>91</v>
      </c>
      <c r="U392" s="114"/>
      <c r="V392" s="277"/>
      <c r="W392" s="277"/>
      <c r="X392" s="277"/>
      <c r="Y392" s="277"/>
      <c r="Z392" s="277"/>
      <c r="AA392" s="278"/>
      <c r="AB392" s="156" t="s">
        <v>138</v>
      </c>
    </row>
    <row r="393" spans="1:28" ht="18" customHeight="1" x14ac:dyDescent="0.2">
      <c r="A393" s="120" t="s">
        <v>104</v>
      </c>
      <c r="B393" s="121">
        <f>VLOOKUP($D382,'Tischplan_16er_1.-5.'!$4:$100,18)</f>
        <v>15</v>
      </c>
      <c r="C393" s="121">
        <f>VLOOKUP($D382,'Tischplan_16er_1.-5.'!$4:$100,19)</f>
        <v>1</v>
      </c>
      <c r="D393" s="122"/>
      <c r="E393" s="122"/>
      <c r="F393" s="123"/>
      <c r="G393" s="124"/>
      <c r="H393" s="125"/>
      <c r="I393" s="122"/>
      <c r="J393" s="122"/>
      <c r="K393" s="122"/>
      <c r="L393" s="124"/>
      <c r="M393" s="157"/>
      <c r="N393" s="144"/>
      <c r="O393" s="116"/>
      <c r="P393" s="120" t="s">
        <v>104</v>
      </c>
      <c r="Q393" s="121">
        <f>VLOOKUP($S382,'Tischplan_16er_1.-5.'!$4:$100,18)</f>
        <v>16</v>
      </c>
      <c r="R393" s="121">
        <f>VLOOKUP($S382,'Tischplan_16er_1.-5.'!$4:$100,19)</f>
        <v>1</v>
      </c>
      <c r="S393" s="122"/>
      <c r="T393" s="122"/>
      <c r="U393" s="123"/>
      <c r="V393" s="124"/>
      <c r="W393" s="125"/>
      <c r="X393" s="122"/>
      <c r="Y393" s="122"/>
      <c r="Z393" s="122"/>
      <c r="AA393" s="124"/>
      <c r="AB393" s="157"/>
    </row>
    <row r="394" spans="1:28" ht="18" customHeight="1" thickBot="1" x14ac:dyDescent="0.25">
      <c r="A394" s="126" t="s">
        <v>105</v>
      </c>
      <c r="B394" s="127">
        <f>VLOOKUP($D382,'Tischplan_16er_1.-5.'!$4:$100,20)</f>
        <v>15</v>
      </c>
      <c r="C394" s="127">
        <f>VLOOKUP($D382,'Tischplan_16er_1.-5.'!$4:$100,21)</f>
        <v>2</v>
      </c>
      <c r="D394" s="128"/>
      <c r="E394" s="128"/>
      <c r="F394" s="129"/>
      <c r="G394" s="130"/>
      <c r="H394" s="131"/>
      <c r="I394" s="128"/>
      <c r="J394" s="128"/>
      <c r="K394" s="128"/>
      <c r="L394" s="130"/>
      <c r="M394" s="157"/>
      <c r="N394" s="144"/>
      <c r="O394" s="116"/>
      <c r="P394" s="126" t="s">
        <v>105</v>
      </c>
      <c r="Q394" s="127">
        <f>VLOOKUP($S382,'Tischplan_16er_1.-5.'!$4:$100,20)</f>
        <v>16</v>
      </c>
      <c r="R394" s="127">
        <f>VLOOKUP($S382,'Tischplan_16er_1.-5.'!$4:$100,21)</f>
        <v>2</v>
      </c>
      <c r="S394" s="128"/>
      <c r="T394" s="128"/>
      <c r="U394" s="129"/>
      <c r="V394" s="130"/>
      <c r="W394" s="131"/>
      <c r="X394" s="128"/>
      <c r="Y394" s="128"/>
      <c r="Z394" s="128"/>
      <c r="AA394" s="130"/>
      <c r="AB394" s="157"/>
    </row>
    <row r="395" spans="1:28" ht="18" customHeight="1" thickBot="1" x14ac:dyDescent="0.25">
      <c r="A395" s="132" t="s">
        <v>137</v>
      </c>
      <c r="B395" s="133"/>
      <c r="C395" s="133"/>
      <c r="D395" s="134"/>
      <c r="E395" s="134"/>
      <c r="F395" s="135"/>
      <c r="G395" s="136"/>
      <c r="H395" s="117"/>
      <c r="I395" s="134"/>
      <c r="J395" s="134"/>
      <c r="K395" s="134"/>
      <c r="L395" s="136"/>
      <c r="N395" s="144"/>
      <c r="O395" s="116"/>
      <c r="P395" s="132" t="s">
        <v>137</v>
      </c>
      <c r="Q395" s="133"/>
      <c r="R395" s="133"/>
      <c r="S395" s="134"/>
      <c r="T395" s="134"/>
      <c r="U395" s="135"/>
      <c r="V395" s="136"/>
      <c r="W395" s="117"/>
      <c r="X395" s="134"/>
      <c r="Y395" s="134"/>
      <c r="Z395" s="134"/>
      <c r="AA395" s="136"/>
      <c r="AB395" s="156"/>
    </row>
    <row r="396" spans="1:28" ht="3" customHeight="1" x14ac:dyDescent="0.2"/>
    <row r="397" spans="1:28" ht="24" customHeight="1" thickBot="1" x14ac:dyDescent="0.25">
      <c r="A397" s="110"/>
      <c r="B397" s="287" t="str">
        <f>$B$1</f>
        <v xml:space="preserve">  2-Serien Liga</v>
      </c>
      <c r="C397" s="287"/>
      <c r="D397" s="287"/>
      <c r="E397" s="287"/>
      <c r="F397" s="287"/>
      <c r="G397" s="287"/>
      <c r="H397" s="287"/>
      <c r="I397" s="287"/>
      <c r="J397" s="288">
        <f>$J$1</f>
        <v>2023</v>
      </c>
      <c r="K397" s="288"/>
      <c r="L397" s="288"/>
      <c r="M397" s="160" t="s">
        <v>129</v>
      </c>
      <c r="N397" s="148"/>
      <c r="O397" s="111">
        <v>2</v>
      </c>
      <c r="P397" s="110"/>
      <c r="Q397" s="287" t="str">
        <f>$B$1</f>
        <v xml:space="preserve">  2-Serien Liga</v>
      </c>
      <c r="R397" s="287"/>
      <c r="S397" s="287"/>
      <c r="T397" s="287"/>
      <c r="U397" s="287"/>
      <c r="V397" s="287"/>
      <c r="W397" s="287"/>
      <c r="X397" s="287"/>
      <c r="Y397" s="288">
        <f>$J$1</f>
        <v>2023</v>
      </c>
      <c r="Z397" s="288"/>
      <c r="AA397" s="288"/>
    </row>
    <row r="398" spans="1:28" ht="18" customHeight="1" thickBot="1" x14ac:dyDescent="0.3">
      <c r="A398" s="113" t="s">
        <v>90</v>
      </c>
      <c r="B398" s="114"/>
      <c r="C398" s="114"/>
      <c r="D398" s="115" t="str">
        <f>M397&amp;O397-1</f>
        <v>P1</v>
      </c>
      <c r="E398" s="115" t="s">
        <v>91</v>
      </c>
      <c r="F398" s="114"/>
      <c r="G398" s="277"/>
      <c r="H398" s="279"/>
      <c r="I398" s="279"/>
      <c r="J398" s="279"/>
      <c r="K398" s="279"/>
      <c r="L398" s="280"/>
      <c r="N398" s="146"/>
      <c r="O398" s="116"/>
      <c r="P398" s="113" t="s">
        <v>90</v>
      </c>
      <c r="Q398" s="114"/>
      <c r="R398" s="114"/>
      <c r="S398" s="115" t="str">
        <f>M397&amp;O397</f>
        <v>P2</v>
      </c>
      <c r="T398" s="115" t="s">
        <v>91</v>
      </c>
      <c r="U398" s="114"/>
      <c r="V398" s="277"/>
      <c r="W398" s="277"/>
      <c r="X398" s="277"/>
      <c r="Y398" s="277"/>
      <c r="Z398" s="277"/>
      <c r="AA398" s="278"/>
      <c r="AB398" s="156"/>
    </row>
    <row r="399" spans="1:28" ht="18" customHeight="1" thickBot="1" x14ac:dyDescent="0.25">
      <c r="A399" s="117" t="s">
        <v>92</v>
      </c>
      <c r="B399" s="118" t="s">
        <v>93</v>
      </c>
      <c r="C399" s="118" t="s">
        <v>23</v>
      </c>
      <c r="D399" s="118" t="s">
        <v>94</v>
      </c>
      <c r="E399" s="118" t="s">
        <v>95</v>
      </c>
      <c r="F399" s="118" t="s">
        <v>96</v>
      </c>
      <c r="G399" s="119" t="s">
        <v>97</v>
      </c>
      <c r="H399" s="284" t="s">
        <v>98</v>
      </c>
      <c r="I399" s="285"/>
      <c r="J399" s="285"/>
      <c r="K399" s="285"/>
      <c r="L399" s="286"/>
      <c r="M399" s="156" t="s">
        <v>138</v>
      </c>
      <c r="N399" s="146"/>
      <c r="O399" s="116"/>
      <c r="P399" s="117" t="s">
        <v>92</v>
      </c>
      <c r="Q399" s="118" t="s">
        <v>93</v>
      </c>
      <c r="R399" s="118" t="s">
        <v>23</v>
      </c>
      <c r="S399" s="118" t="s">
        <v>94</v>
      </c>
      <c r="T399" s="118" t="s">
        <v>95</v>
      </c>
      <c r="U399" s="118" t="s">
        <v>96</v>
      </c>
      <c r="V399" s="119" t="s">
        <v>97</v>
      </c>
      <c r="W399" s="284" t="s">
        <v>98</v>
      </c>
      <c r="X399" s="285"/>
      <c r="Y399" s="285"/>
      <c r="Z399" s="285"/>
      <c r="AA399" s="286"/>
      <c r="AB399" s="156" t="s">
        <v>138</v>
      </c>
    </row>
    <row r="400" spans="1:28" ht="18" customHeight="1" x14ac:dyDescent="0.2">
      <c r="A400" s="120" t="s">
        <v>99</v>
      </c>
      <c r="B400" s="121">
        <f>VLOOKUP($D398,'Tischplan_16er_1.-5.'!$4:$100,2)</f>
        <v>4</v>
      </c>
      <c r="C400" s="121">
        <f>VLOOKUP($D398,'Tischplan_16er_1.-5.'!$4:$100,3)</f>
        <v>2</v>
      </c>
      <c r="D400" s="122" t="s">
        <v>100</v>
      </c>
      <c r="E400" s="122"/>
      <c r="F400" s="123"/>
      <c r="G400" s="124" t="s">
        <v>100</v>
      </c>
      <c r="H400" s="125"/>
      <c r="I400" s="122"/>
      <c r="J400" s="122"/>
      <c r="K400" s="122"/>
      <c r="L400" s="124"/>
      <c r="M400" s="157"/>
      <c r="N400" s="144"/>
      <c r="O400" s="116"/>
      <c r="P400" s="120" t="s">
        <v>99</v>
      </c>
      <c r="Q400" s="121">
        <f>VLOOKUP($S398,'Tischplan_16er_1.-5.'!$4:$100,2)</f>
        <v>3</v>
      </c>
      <c r="R400" s="121">
        <f>VLOOKUP($S398,'Tischplan_16er_1.-5.'!$4:$100,3)</f>
        <v>2</v>
      </c>
      <c r="S400" s="122"/>
      <c r="T400" s="122"/>
      <c r="U400" s="123"/>
      <c r="V400" s="124"/>
      <c r="W400" s="125"/>
      <c r="X400" s="122"/>
      <c r="Y400" s="122"/>
      <c r="Z400" s="122"/>
      <c r="AA400" s="124"/>
      <c r="AB400" s="157"/>
    </row>
    <row r="401" spans="1:28" ht="18" customHeight="1" thickBot="1" x14ac:dyDescent="0.25">
      <c r="A401" s="126" t="s">
        <v>101</v>
      </c>
      <c r="B401" s="127">
        <f>VLOOKUP($D398,'Tischplan_16er_1.-5.'!$4:$100,4)</f>
        <v>2</v>
      </c>
      <c r="C401" s="127">
        <f>VLOOKUP($D398,'Tischplan_16er_1.-5.'!$4:$100,5)</f>
        <v>1</v>
      </c>
      <c r="D401" s="128"/>
      <c r="E401" s="128"/>
      <c r="F401" s="129"/>
      <c r="G401" s="130"/>
      <c r="H401" s="131"/>
      <c r="I401" s="128"/>
      <c r="J401" s="128"/>
      <c r="K401" s="128"/>
      <c r="L401" s="130"/>
      <c r="M401" s="157"/>
      <c r="N401" s="144"/>
      <c r="O401" s="116" t="s">
        <v>100</v>
      </c>
      <c r="P401" s="126" t="s">
        <v>101</v>
      </c>
      <c r="Q401" s="127">
        <f>VLOOKUP($S398,'Tischplan_16er_1.-5.'!$4:$100,4)</f>
        <v>1</v>
      </c>
      <c r="R401" s="127">
        <f>VLOOKUP($S398,'Tischplan_16er_1.-5.'!$4:$100,5)</f>
        <v>1</v>
      </c>
      <c r="S401" s="128"/>
      <c r="T401" s="128"/>
      <c r="U401" s="129"/>
      <c r="V401" s="130"/>
      <c r="W401" s="131"/>
      <c r="X401" s="128"/>
      <c r="Y401" s="128"/>
      <c r="Z401" s="128"/>
      <c r="AA401" s="130"/>
      <c r="AB401" s="157"/>
    </row>
    <row r="402" spans="1:28" ht="18" customHeight="1" thickBot="1" x14ac:dyDescent="0.25">
      <c r="A402" s="132" t="s">
        <v>134</v>
      </c>
      <c r="B402" s="133"/>
      <c r="C402" s="133"/>
      <c r="D402" s="134"/>
      <c r="E402" s="134"/>
      <c r="F402" s="135"/>
      <c r="G402" s="136" t="s">
        <v>100</v>
      </c>
      <c r="H402" s="117"/>
      <c r="I402" s="134"/>
      <c r="J402" s="134"/>
      <c r="K402" s="134"/>
      <c r="L402" s="136"/>
      <c r="N402" s="144"/>
      <c r="O402" s="116"/>
      <c r="P402" s="132" t="s">
        <v>134</v>
      </c>
      <c r="Q402" s="133"/>
      <c r="R402" s="133"/>
      <c r="S402" s="134"/>
      <c r="T402" s="134"/>
      <c r="U402" s="135"/>
      <c r="V402" s="136"/>
      <c r="W402" s="117"/>
      <c r="X402" s="134"/>
      <c r="Y402" s="134"/>
      <c r="Z402" s="134"/>
      <c r="AA402" s="136"/>
      <c r="AB402" s="156"/>
    </row>
    <row r="403" spans="1:28" ht="18" customHeight="1" thickBot="1" x14ac:dyDescent="0.3">
      <c r="A403" s="113" t="s">
        <v>90</v>
      </c>
      <c r="B403" s="114"/>
      <c r="C403" s="114"/>
      <c r="D403" s="115" t="str">
        <f>D398</f>
        <v>P1</v>
      </c>
      <c r="E403" s="115" t="s">
        <v>91</v>
      </c>
      <c r="F403" s="114"/>
      <c r="G403" s="277"/>
      <c r="H403" s="279"/>
      <c r="I403" s="279"/>
      <c r="J403" s="279"/>
      <c r="K403" s="279"/>
      <c r="L403" s="280"/>
      <c r="M403" s="156" t="s">
        <v>138</v>
      </c>
      <c r="N403" s="144"/>
      <c r="O403" s="116"/>
      <c r="P403" s="113" t="s">
        <v>90</v>
      </c>
      <c r="Q403" s="114"/>
      <c r="R403" s="114"/>
      <c r="S403" s="115" t="str">
        <f>S398</f>
        <v>P2</v>
      </c>
      <c r="T403" s="115" t="s">
        <v>91</v>
      </c>
      <c r="U403" s="114"/>
      <c r="V403" s="277"/>
      <c r="W403" s="277"/>
      <c r="X403" s="277"/>
      <c r="Y403" s="277"/>
      <c r="Z403" s="277"/>
      <c r="AA403" s="278"/>
      <c r="AB403" s="156" t="s">
        <v>138</v>
      </c>
    </row>
    <row r="404" spans="1:28" ht="18" customHeight="1" x14ac:dyDescent="0.2">
      <c r="A404" s="120" t="s">
        <v>102</v>
      </c>
      <c r="B404" s="121">
        <f>VLOOKUP($D398,'Tischplan_16er_1.-5.'!$4:$100,10)</f>
        <v>11</v>
      </c>
      <c r="C404" s="121">
        <f>VLOOKUP($D398,'Tischplan_16er_1.-5.'!$4:$100,11)</f>
        <v>4</v>
      </c>
      <c r="D404" s="122"/>
      <c r="E404" s="122"/>
      <c r="F404" s="123"/>
      <c r="G404" s="124" t="s">
        <v>100</v>
      </c>
      <c r="H404" s="125"/>
      <c r="I404" s="122"/>
      <c r="J404" s="122"/>
      <c r="K404" s="122"/>
      <c r="L404" s="124"/>
      <c r="M404" s="157"/>
      <c r="N404" s="149"/>
      <c r="O404" s="137"/>
      <c r="P404" s="120" t="s">
        <v>102</v>
      </c>
      <c r="Q404" s="121">
        <f>VLOOKUP($S398,'Tischplan_16er_1.-5.'!$4:$100,10)</f>
        <v>12</v>
      </c>
      <c r="R404" s="121">
        <f>VLOOKUP($S398,'Tischplan_16er_1.-5.'!$4:$100,11)</f>
        <v>4</v>
      </c>
      <c r="S404" s="122"/>
      <c r="T404" s="122"/>
      <c r="U404" s="123"/>
      <c r="V404" s="124"/>
      <c r="W404" s="125"/>
      <c r="X404" s="122"/>
      <c r="Y404" s="122"/>
      <c r="Z404" s="122"/>
      <c r="AA404" s="124"/>
      <c r="AB404" s="157"/>
    </row>
    <row r="405" spans="1:28" ht="18" customHeight="1" thickBot="1" x14ac:dyDescent="0.25">
      <c r="A405" s="126" t="s">
        <v>103</v>
      </c>
      <c r="B405" s="127">
        <f>VLOOKUP($D398,'Tischplan_16er_1.-5.'!$4:$100,12)</f>
        <v>12</v>
      </c>
      <c r="C405" s="127">
        <f>VLOOKUP($D398,'Tischplan_16er_1.-5.'!$4:$100,13)</f>
        <v>3</v>
      </c>
      <c r="D405" s="128"/>
      <c r="E405" s="128"/>
      <c r="F405" s="129"/>
      <c r="G405" s="130"/>
      <c r="H405" s="131"/>
      <c r="I405" s="128"/>
      <c r="J405" s="128"/>
      <c r="K405" s="128"/>
      <c r="L405" s="130"/>
      <c r="M405" s="157"/>
      <c r="N405" s="149"/>
      <c r="O405" s="137"/>
      <c r="P405" s="126" t="s">
        <v>103</v>
      </c>
      <c r="Q405" s="127">
        <f>VLOOKUP($S398,'Tischplan_16er_1.-5.'!$4:$100,12)</f>
        <v>11</v>
      </c>
      <c r="R405" s="127">
        <f>VLOOKUP($S398,'Tischplan_16er_1.-5.'!$4:$100,13)</f>
        <v>3</v>
      </c>
      <c r="S405" s="128"/>
      <c r="T405" s="128"/>
      <c r="U405" s="129"/>
      <c r="V405" s="130"/>
      <c r="W405" s="131"/>
      <c r="X405" s="128"/>
      <c r="Y405" s="128"/>
      <c r="Z405" s="128"/>
      <c r="AA405" s="130"/>
      <c r="AB405" s="157"/>
    </row>
    <row r="406" spans="1:28" ht="18" customHeight="1" thickBot="1" x14ac:dyDescent="0.25">
      <c r="A406" s="132" t="s">
        <v>135</v>
      </c>
      <c r="B406" s="133"/>
      <c r="C406" s="133"/>
      <c r="D406" s="134"/>
      <c r="E406" s="134"/>
      <c r="F406" s="135"/>
      <c r="G406" s="136"/>
      <c r="H406" s="117"/>
      <c r="I406" s="134"/>
      <c r="J406" s="134"/>
      <c r="K406" s="134"/>
      <c r="L406" s="136"/>
      <c r="N406" s="144"/>
      <c r="O406" s="116"/>
      <c r="P406" s="132" t="s">
        <v>135</v>
      </c>
      <c r="Q406" s="133"/>
      <c r="R406" s="133"/>
      <c r="S406" s="134"/>
      <c r="T406" s="134"/>
      <c r="U406" s="135"/>
      <c r="V406" s="136"/>
      <c r="W406" s="117"/>
      <c r="X406" s="134"/>
      <c r="Y406" s="134"/>
      <c r="Z406" s="134"/>
      <c r="AA406" s="136"/>
      <c r="AB406" s="156"/>
    </row>
    <row r="407" spans="1:28" ht="18" customHeight="1" thickBot="1" x14ac:dyDescent="0.25">
      <c r="A407" s="281" t="s">
        <v>136</v>
      </c>
      <c r="B407" s="282"/>
      <c r="C407" s="283"/>
      <c r="D407" s="134" t="s">
        <v>100</v>
      </c>
      <c r="E407" s="134"/>
      <c r="F407" s="135"/>
      <c r="G407" s="136" t="s">
        <v>100</v>
      </c>
      <c r="H407" s="117"/>
      <c r="I407" s="134"/>
      <c r="J407" s="134"/>
      <c r="K407" s="134"/>
      <c r="L407" s="136"/>
      <c r="N407" s="144"/>
      <c r="O407" s="116"/>
      <c r="P407" s="281" t="s">
        <v>136</v>
      </c>
      <c r="Q407" s="282"/>
      <c r="R407" s="283"/>
      <c r="S407" s="134" t="s">
        <v>100</v>
      </c>
      <c r="T407" s="134"/>
      <c r="U407" s="135"/>
      <c r="V407" s="136" t="s">
        <v>100</v>
      </c>
      <c r="W407" s="117"/>
      <c r="X407" s="134"/>
      <c r="Y407" s="134"/>
      <c r="Z407" s="134"/>
      <c r="AA407" s="136"/>
      <c r="AB407" s="156"/>
    </row>
    <row r="408" spans="1:28" ht="18" customHeight="1" thickBot="1" x14ac:dyDescent="0.3">
      <c r="A408" s="113" t="s">
        <v>90</v>
      </c>
      <c r="B408" s="114"/>
      <c r="C408" s="114"/>
      <c r="D408" s="115" t="str">
        <f>D398</f>
        <v>P1</v>
      </c>
      <c r="E408" s="115" t="s">
        <v>91</v>
      </c>
      <c r="F408" s="114"/>
      <c r="G408" s="277"/>
      <c r="H408" s="277"/>
      <c r="I408" s="277"/>
      <c r="J408" s="277"/>
      <c r="K408" s="277"/>
      <c r="L408" s="278"/>
      <c r="M408" s="156" t="s">
        <v>138</v>
      </c>
      <c r="N408" s="144"/>
      <c r="O408" s="116"/>
      <c r="P408" s="113" t="s">
        <v>90</v>
      </c>
      <c r="Q408" s="114"/>
      <c r="R408" s="114"/>
      <c r="S408" s="115" t="str">
        <f>S398</f>
        <v>P2</v>
      </c>
      <c r="T408" s="115" t="s">
        <v>91</v>
      </c>
      <c r="U408" s="114"/>
      <c r="V408" s="277"/>
      <c r="W408" s="277"/>
      <c r="X408" s="277"/>
      <c r="Y408" s="277"/>
      <c r="Z408" s="277"/>
      <c r="AA408" s="278"/>
      <c r="AB408" s="156" t="s">
        <v>138</v>
      </c>
    </row>
    <row r="409" spans="1:28" ht="18" customHeight="1" x14ac:dyDescent="0.2">
      <c r="A409" s="120" t="s">
        <v>104</v>
      </c>
      <c r="B409" s="121">
        <f>VLOOKUP($D398,'Tischplan_16er_1.-5.'!$4:$100,18)</f>
        <v>10</v>
      </c>
      <c r="C409" s="121">
        <f>VLOOKUP($D398,'Tischplan_16er_1.-5.'!$4:$100,19)</f>
        <v>3</v>
      </c>
      <c r="D409" s="122"/>
      <c r="E409" s="122"/>
      <c r="F409" s="123"/>
      <c r="G409" s="124"/>
      <c r="H409" s="125"/>
      <c r="I409" s="122"/>
      <c r="J409" s="122"/>
      <c r="K409" s="122"/>
      <c r="L409" s="124"/>
      <c r="M409" s="157"/>
      <c r="N409" s="144"/>
      <c r="O409" s="116"/>
      <c r="P409" s="120" t="s">
        <v>104</v>
      </c>
      <c r="Q409" s="121">
        <f>VLOOKUP($S398,'Tischplan_16er_1.-5.'!$4:$100,18)</f>
        <v>9</v>
      </c>
      <c r="R409" s="121">
        <f>VLOOKUP($S398,'Tischplan_16er_1.-5.'!$4:$100,19)</f>
        <v>3</v>
      </c>
      <c r="S409" s="122"/>
      <c r="T409" s="122"/>
      <c r="U409" s="123"/>
      <c r="V409" s="124"/>
      <c r="W409" s="125"/>
      <c r="X409" s="122"/>
      <c r="Y409" s="122"/>
      <c r="Z409" s="122"/>
      <c r="AA409" s="124"/>
      <c r="AB409" s="157"/>
    </row>
    <row r="410" spans="1:28" ht="18" customHeight="1" thickBot="1" x14ac:dyDescent="0.25">
      <c r="A410" s="126" t="s">
        <v>105</v>
      </c>
      <c r="B410" s="127">
        <f>VLOOKUP($D398,'Tischplan_16er_1.-5.'!$4:$100,20)</f>
        <v>11</v>
      </c>
      <c r="C410" s="127">
        <f>VLOOKUP($D398,'Tischplan_16er_1.-5.'!$4:$100,21)</f>
        <v>4</v>
      </c>
      <c r="D410" s="128"/>
      <c r="E410" s="128"/>
      <c r="F410" s="129"/>
      <c r="G410" s="130"/>
      <c r="H410" s="131"/>
      <c r="I410" s="128"/>
      <c r="J410" s="128"/>
      <c r="K410" s="128"/>
      <c r="L410" s="130"/>
      <c r="M410" s="157"/>
      <c r="N410" s="144"/>
      <c r="O410" s="116"/>
      <c r="P410" s="126" t="s">
        <v>105</v>
      </c>
      <c r="Q410" s="127">
        <f>VLOOKUP($S398,'Tischplan_16er_1.-5.'!$4:$100,20)</f>
        <v>12</v>
      </c>
      <c r="R410" s="127">
        <f>VLOOKUP($S398,'Tischplan_16er_1.-5.'!$4:$100,21)</f>
        <v>4</v>
      </c>
      <c r="S410" s="128"/>
      <c r="T410" s="128"/>
      <c r="U410" s="129"/>
      <c r="V410" s="130"/>
      <c r="W410" s="131"/>
      <c r="X410" s="128"/>
      <c r="Y410" s="128"/>
      <c r="Z410" s="128"/>
      <c r="AA410" s="130"/>
      <c r="AB410" s="157"/>
    </row>
    <row r="411" spans="1:28" ht="18" customHeight="1" thickBot="1" x14ac:dyDescent="0.25">
      <c r="A411" s="132" t="s">
        <v>137</v>
      </c>
      <c r="B411" s="133"/>
      <c r="C411" s="133"/>
      <c r="D411" s="134"/>
      <c r="E411" s="134"/>
      <c r="F411" s="135"/>
      <c r="G411" s="136"/>
      <c r="H411" s="117"/>
      <c r="I411" s="134"/>
      <c r="J411" s="134"/>
      <c r="K411" s="134"/>
      <c r="L411" s="136"/>
      <c r="N411" s="144"/>
      <c r="O411" s="116"/>
      <c r="P411" s="132" t="s">
        <v>137</v>
      </c>
      <c r="Q411" s="133"/>
      <c r="R411" s="133"/>
      <c r="S411" s="134"/>
      <c r="T411" s="134"/>
      <c r="U411" s="135"/>
      <c r="V411" s="136"/>
      <c r="W411" s="117"/>
      <c r="X411" s="134"/>
      <c r="Y411" s="134"/>
      <c r="Z411" s="134"/>
      <c r="AA411" s="136"/>
      <c r="AB411" s="156"/>
    </row>
    <row r="412" spans="1:28" ht="15" customHeight="1" x14ac:dyDescent="0.2">
      <c r="A412" s="138"/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58"/>
      <c r="N412" s="147"/>
      <c r="O412" s="140"/>
      <c r="P412" s="138"/>
      <c r="Q412" s="139"/>
      <c r="R412" s="139"/>
      <c r="S412" s="139"/>
      <c r="T412" s="139"/>
      <c r="U412" s="139"/>
      <c r="V412" s="139"/>
      <c r="W412" s="139"/>
      <c r="X412" s="139"/>
      <c r="Y412" s="139"/>
      <c r="Z412" s="139"/>
      <c r="AA412" s="139"/>
    </row>
    <row r="413" spans="1:28" ht="15" customHeight="1" x14ac:dyDescent="0.2">
      <c r="A413" s="141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59"/>
      <c r="N413" s="142"/>
      <c r="O413" s="143"/>
      <c r="P413" s="141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</row>
    <row r="414" spans="1:28" ht="24" customHeight="1" thickBot="1" x14ac:dyDescent="0.25">
      <c r="A414" s="110"/>
      <c r="B414" s="287" t="str">
        <f>$B$1</f>
        <v xml:space="preserve">  2-Serien Liga</v>
      </c>
      <c r="C414" s="287"/>
      <c r="D414" s="287"/>
      <c r="E414" s="287"/>
      <c r="F414" s="287"/>
      <c r="G414" s="287"/>
      <c r="H414" s="287"/>
      <c r="I414" s="287"/>
      <c r="J414" s="288">
        <f>$J$1</f>
        <v>2023</v>
      </c>
      <c r="K414" s="288"/>
      <c r="L414" s="288"/>
      <c r="M414" s="160" t="str">
        <f>M397</f>
        <v>P</v>
      </c>
      <c r="N414" s="148"/>
      <c r="O414" s="111">
        <f>O397+2</f>
        <v>4</v>
      </c>
      <c r="P414" s="110"/>
      <c r="Q414" s="287" t="str">
        <f>$B$1</f>
        <v xml:space="preserve">  2-Serien Liga</v>
      </c>
      <c r="R414" s="287"/>
      <c r="S414" s="287"/>
      <c r="T414" s="287"/>
      <c r="U414" s="287"/>
      <c r="V414" s="287"/>
      <c r="W414" s="287"/>
      <c r="X414" s="287"/>
      <c r="Y414" s="288">
        <f>$J$1</f>
        <v>2023</v>
      </c>
      <c r="Z414" s="288"/>
      <c r="AA414" s="288"/>
    </row>
    <row r="415" spans="1:28" ht="18" customHeight="1" thickBot="1" x14ac:dyDescent="0.3">
      <c r="A415" s="113" t="s">
        <v>90</v>
      </c>
      <c r="B415" s="114"/>
      <c r="C415" s="114"/>
      <c r="D415" s="115" t="str">
        <f>M414&amp;O414-1</f>
        <v>P3</v>
      </c>
      <c r="E415" s="115" t="s">
        <v>91</v>
      </c>
      <c r="F415" s="114"/>
      <c r="G415" s="277"/>
      <c r="H415" s="279"/>
      <c r="I415" s="279"/>
      <c r="J415" s="279"/>
      <c r="K415" s="279"/>
      <c r="L415" s="280"/>
      <c r="N415" s="146"/>
      <c r="O415" s="116"/>
      <c r="P415" s="113" t="s">
        <v>90</v>
      </c>
      <c r="Q415" s="114"/>
      <c r="R415" s="114"/>
      <c r="S415" s="115" t="str">
        <f>M414&amp;O414</f>
        <v>P4</v>
      </c>
      <c r="T415" s="115" t="s">
        <v>91</v>
      </c>
      <c r="U415" s="114"/>
      <c r="V415" s="277"/>
      <c r="W415" s="277"/>
      <c r="X415" s="277"/>
      <c r="Y415" s="277"/>
      <c r="Z415" s="277"/>
      <c r="AA415" s="278"/>
      <c r="AB415" s="156"/>
    </row>
    <row r="416" spans="1:28" ht="18" customHeight="1" thickBot="1" x14ac:dyDescent="0.25">
      <c r="A416" s="117" t="s">
        <v>92</v>
      </c>
      <c r="B416" s="118" t="s">
        <v>93</v>
      </c>
      <c r="C416" s="118" t="s">
        <v>23</v>
      </c>
      <c r="D416" s="118" t="s">
        <v>94</v>
      </c>
      <c r="E416" s="118" t="s">
        <v>95</v>
      </c>
      <c r="F416" s="118" t="s">
        <v>96</v>
      </c>
      <c r="G416" s="119" t="s">
        <v>97</v>
      </c>
      <c r="H416" s="284" t="s">
        <v>98</v>
      </c>
      <c r="I416" s="285"/>
      <c r="J416" s="285"/>
      <c r="K416" s="285"/>
      <c r="L416" s="286"/>
      <c r="M416" s="156" t="s">
        <v>138</v>
      </c>
      <c r="N416" s="146"/>
      <c r="O416" s="116"/>
      <c r="P416" s="117" t="s">
        <v>92</v>
      </c>
      <c r="Q416" s="118" t="s">
        <v>93</v>
      </c>
      <c r="R416" s="118" t="s">
        <v>23</v>
      </c>
      <c r="S416" s="118" t="s">
        <v>94</v>
      </c>
      <c r="T416" s="118" t="s">
        <v>95</v>
      </c>
      <c r="U416" s="118" t="s">
        <v>96</v>
      </c>
      <c r="V416" s="119" t="s">
        <v>97</v>
      </c>
      <c r="W416" s="284" t="s">
        <v>98</v>
      </c>
      <c r="X416" s="285"/>
      <c r="Y416" s="285"/>
      <c r="Z416" s="285"/>
      <c r="AA416" s="286"/>
      <c r="AB416" s="156" t="s">
        <v>138</v>
      </c>
    </row>
    <row r="417" spans="1:28" ht="18" customHeight="1" x14ac:dyDescent="0.2">
      <c r="A417" s="120" t="s">
        <v>99</v>
      </c>
      <c r="B417" s="121">
        <f>VLOOKUP($D415,'Tischplan_16er_1.-5.'!$4:$100,2)</f>
        <v>2</v>
      </c>
      <c r="C417" s="121">
        <f>VLOOKUP($D415,'Tischplan_16er_1.-5.'!$4:$100,3)</f>
        <v>2</v>
      </c>
      <c r="D417" s="122" t="s">
        <v>100</v>
      </c>
      <c r="E417" s="122"/>
      <c r="F417" s="123"/>
      <c r="G417" s="124" t="s">
        <v>100</v>
      </c>
      <c r="H417" s="125"/>
      <c r="I417" s="122"/>
      <c r="J417" s="122"/>
      <c r="K417" s="122"/>
      <c r="L417" s="124"/>
      <c r="M417" s="157"/>
      <c r="N417" s="144"/>
      <c r="O417" s="116"/>
      <c r="P417" s="120" t="s">
        <v>99</v>
      </c>
      <c r="Q417" s="121">
        <f>VLOOKUP($S415,'Tischplan_16er_1.-5.'!$4:$100,2)</f>
        <v>1</v>
      </c>
      <c r="R417" s="121">
        <f>VLOOKUP($S415,'Tischplan_16er_1.-5.'!$4:$100,3)</f>
        <v>2</v>
      </c>
      <c r="S417" s="122"/>
      <c r="T417" s="122"/>
      <c r="U417" s="123"/>
      <c r="V417" s="124"/>
      <c r="W417" s="125"/>
      <c r="X417" s="122"/>
      <c r="Y417" s="122"/>
      <c r="Z417" s="122"/>
      <c r="AA417" s="124"/>
      <c r="AB417" s="157"/>
    </row>
    <row r="418" spans="1:28" ht="18" customHeight="1" thickBot="1" x14ac:dyDescent="0.25">
      <c r="A418" s="126" t="s">
        <v>101</v>
      </c>
      <c r="B418" s="127">
        <f>VLOOKUP($D415,'Tischplan_16er_1.-5.'!$4:$100,4)</f>
        <v>4</v>
      </c>
      <c r="C418" s="127">
        <f>VLOOKUP($D415,'Tischplan_16er_1.-5.'!$4:$100,5)</f>
        <v>1</v>
      </c>
      <c r="D418" s="128"/>
      <c r="E418" s="128"/>
      <c r="F418" s="129"/>
      <c r="G418" s="130"/>
      <c r="H418" s="131"/>
      <c r="I418" s="128"/>
      <c r="J418" s="128"/>
      <c r="K418" s="128"/>
      <c r="L418" s="130"/>
      <c r="M418" s="157"/>
      <c r="N418" s="144"/>
      <c r="O418" s="116" t="s">
        <v>100</v>
      </c>
      <c r="P418" s="126" t="s">
        <v>101</v>
      </c>
      <c r="Q418" s="127">
        <f>VLOOKUP($S415,'Tischplan_16er_1.-5.'!$4:$100,4)</f>
        <v>3</v>
      </c>
      <c r="R418" s="127">
        <f>VLOOKUP($S415,'Tischplan_16er_1.-5.'!$4:$100,5)</f>
        <v>1</v>
      </c>
      <c r="S418" s="128"/>
      <c r="T418" s="128"/>
      <c r="U418" s="129"/>
      <c r="V418" s="130"/>
      <c r="W418" s="131"/>
      <c r="X418" s="128"/>
      <c r="Y418" s="128"/>
      <c r="Z418" s="128"/>
      <c r="AA418" s="130"/>
      <c r="AB418" s="157"/>
    </row>
    <row r="419" spans="1:28" ht="18" customHeight="1" thickBot="1" x14ac:dyDescent="0.25">
      <c r="A419" s="132" t="s">
        <v>134</v>
      </c>
      <c r="B419" s="133"/>
      <c r="C419" s="133"/>
      <c r="D419" s="134"/>
      <c r="E419" s="134"/>
      <c r="F419" s="135"/>
      <c r="G419" s="136" t="s">
        <v>100</v>
      </c>
      <c r="H419" s="117"/>
      <c r="I419" s="134"/>
      <c r="J419" s="134"/>
      <c r="K419" s="134"/>
      <c r="L419" s="136"/>
      <c r="N419" s="144"/>
      <c r="O419" s="116"/>
      <c r="P419" s="132" t="s">
        <v>134</v>
      </c>
      <c r="Q419" s="133"/>
      <c r="R419" s="133"/>
      <c r="S419" s="134"/>
      <c r="T419" s="134"/>
      <c r="U419" s="135"/>
      <c r="V419" s="136"/>
      <c r="W419" s="117"/>
      <c r="X419" s="134"/>
      <c r="Y419" s="134"/>
      <c r="Z419" s="134"/>
      <c r="AA419" s="136"/>
      <c r="AB419" s="156"/>
    </row>
    <row r="420" spans="1:28" ht="18" customHeight="1" thickBot="1" x14ac:dyDescent="0.3">
      <c r="A420" s="113" t="s">
        <v>90</v>
      </c>
      <c r="B420" s="114"/>
      <c r="C420" s="114"/>
      <c r="D420" s="115" t="str">
        <f>D415</f>
        <v>P3</v>
      </c>
      <c r="E420" s="115" t="s">
        <v>91</v>
      </c>
      <c r="F420" s="114"/>
      <c r="G420" s="277"/>
      <c r="H420" s="279"/>
      <c r="I420" s="279"/>
      <c r="J420" s="279"/>
      <c r="K420" s="279"/>
      <c r="L420" s="280"/>
      <c r="M420" s="156" t="s">
        <v>138</v>
      </c>
      <c r="N420" s="144"/>
      <c r="O420" s="116"/>
      <c r="P420" s="113" t="s">
        <v>90</v>
      </c>
      <c r="Q420" s="114"/>
      <c r="R420" s="114"/>
      <c r="S420" s="115" t="str">
        <f>S415</f>
        <v>P4</v>
      </c>
      <c r="T420" s="115" t="s">
        <v>91</v>
      </c>
      <c r="U420" s="114"/>
      <c r="V420" s="277"/>
      <c r="W420" s="277"/>
      <c r="X420" s="277"/>
      <c r="Y420" s="277"/>
      <c r="Z420" s="277"/>
      <c r="AA420" s="278"/>
      <c r="AB420" s="156" t="s">
        <v>138</v>
      </c>
    </row>
    <row r="421" spans="1:28" ht="18" customHeight="1" x14ac:dyDescent="0.2">
      <c r="A421" s="120" t="s">
        <v>102</v>
      </c>
      <c r="B421" s="121">
        <f>VLOOKUP($D415,'Tischplan_16er_1.-5.'!$4:$100,10)</f>
        <v>9</v>
      </c>
      <c r="C421" s="121">
        <f>VLOOKUP($D415,'Tischplan_16er_1.-5.'!$4:$100,11)</f>
        <v>4</v>
      </c>
      <c r="D421" s="122"/>
      <c r="E421" s="122"/>
      <c r="F421" s="123"/>
      <c r="G421" s="124" t="s">
        <v>100</v>
      </c>
      <c r="H421" s="125"/>
      <c r="I421" s="122"/>
      <c r="J421" s="122"/>
      <c r="K421" s="122"/>
      <c r="L421" s="124"/>
      <c r="M421" s="157"/>
      <c r="N421" s="149"/>
      <c r="O421" s="137"/>
      <c r="P421" s="120" t="s">
        <v>102</v>
      </c>
      <c r="Q421" s="121">
        <f>VLOOKUP($S415,'Tischplan_16er_1.-5.'!$4:$100,10)</f>
        <v>10</v>
      </c>
      <c r="R421" s="121">
        <f>VLOOKUP($S415,'Tischplan_16er_1.-5.'!$4:$100,11)</f>
        <v>4</v>
      </c>
      <c r="S421" s="122"/>
      <c r="T421" s="122"/>
      <c r="U421" s="123"/>
      <c r="V421" s="124"/>
      <c r="W421" s="125"/>
      <c r="X421" s="122"/>
      <c r="Y421" s="122"/>
      <c r="Z421" s="122"/>
      <c r="AA421" s="124"/>
      <c r="AB421" s="157"/>
    </row>
    <row r="422" spans="1:28" ht="18" customHeight="1" thickBot="1" x14ac:dyDescent="0.25">
      <c r="A422" s="126" t="s">
        <v>103</v>
      </c>
      <c r="B422" s="127">
        <f>VLOOKUP($D415,'Tischplan_16er_1.-5.'!$4:$100,12)</f>
        <v>10</v>
      </c>
      <c r="C422" s="127">
        <f>VLOOKUP($D415,'Tischplan_16er_1.-5.'!$4:$100,13)</f>
        <v>3</v>
      </c>
      <c r="D422" s="128"/>
      <c r="E422" s="128"/>
      <c r="F422" s="129"/>
      <c r="G422" s="130"/>
      <c r="H422" s="131"/>
      <c r="I422" s="128"/>
      <c r="J422" s="128"/>
      <c r="K422" s="128"/>
      <c r="L422" s="130"/>
      <c r="M422" s="157"/>
      <c r="N422" s="149"/>
      <c r="O422" s="137"/>
      <c r="P422" s="126" t="s">
        <v>103</v>
      </c>
      <c r="Q422" s="127">
        <f>VLOOKUP($S415,'Tischplan_16er_1.-5.'!$4:$100,12)</f>
        <v>9</v>
      </c>
      <c r="R422" s="127">
        <f>VLOOKUP($S415,'Tischplan_16er_1.-5.'!$4:$100,13)</f>
        <v>3</v>
      </c>
      <c r="S422" s="128"/>
      <c r="T422" s="128"/>
      <c r="U422" s="129"/>
      <c r="V422" s="130"/>
      <c r="W422" s="131"/>
      <c r="X422" s="128"/>
      <c r="Y422" s="128"/>
      <c r="Z422" s="128"/>
      <c r="AA422" s="130"/>
      <c r="AB422" s="157"/>
    </row>
    <row r="423" spans="1:28" ht="18" customHeight="1" thickBot="1" x14ac:dyDescent="0.25">
      <c r="A423" s="132" t="s">
        <v>135</v>
      </c>
      <c r="B423" s="133"/>
      <c r="C423" s="133"/>
      <c r="D423" s="134"/>
      <c r="E423" s="134"/>
      <c r="F423" s="135"/>
      <c r="G423" s="136"/>
      <c r="H423" s="117"/>
      <c r="I423" s="134"/>
      <c r="J423" s="134"/>
      <c r="K423" s="134"/>
      <c r="L423" s="136"/>
      <c r="N423" s="144"/>
      <c r="O423" s="116"/>
      <c r="P423" s="132" t="s">
        <v>135</v>
      </c>
      <c r="Q423" s="133"/>
      <c r="R423" s="133"/>
      <c r="S423" s="134"/>
      <c r="T423" s="134"/>
      <c r="U423" s="135"/>
      <c r="V423" s="136"/>
      <c r="W423" s="117"/>
      <c r="X423" s="134"/>
      <c r="Y423" s="134"/>
      <c r="Z423" s="134"/>
      <c r="AA423" s="136"/>
      <c r="AB423" s="156"/>
    </row>
    <row r="424" spans="1:28" ht="18" customHeight="1" thickBot="1" x14ac:dyDescent="0.25">
      <c r="A424" s="281" t="s">
        <v>136</v>
      </c>
      <c r="B424" s="282"/>
      <c r="C424" s="283"/>
      <c r="D424" s="134" t="s">
        <v>100</v>
      </c>
      <c r="E424" s="134"/>
      <c r="F424" s="135"/>
      <c r="G424" s="136" t="s">
        <v>100</v>
      </c>
      <c r="H424" s="117"/>
      <c r="I424" s="134"/>
      <c r="J424" s="134"/>
      <c r="K424" s="134"/>
      <c r="L424" s="136"/>
      <c r="N424" s="144"/>
      <c r="O424" s="116"/>
      <c r="P424" s="281" t="s">
        <v>136</v>
      </c>
      <c r="Q424" s="282"/>
      <c r="R424" s="283"/>
      <c r="S424" s="134" t="s">
        <v>100</v>
      </c>
      <c r="T424" s="134"/>
      <c r="U424" s="135"/>
      <c r="V424" s="136" t="s">
        <v>100</v>
      </c>
      <c r="W424" s="117"/>
      <c r="X424" s="134"/>
      <c r="Y424" s="134"/>
      <c r="Z424" s="134"/>
      <c r="AA424" s="136"/>
      <c r="AB424" s="156"/>
    </row>
    <row r="425" spans="1:28" ht="18" customHeight="1" thickBot="1" x14ac:dyDescent="0.3">
      <c r="A425" s="113" t="s">
        <v>90</v>
      </c>
      <c r="B425" s="114"/>
      <c r="C425" s="114"/>
      <c r="D425" s="115" t="str">
        <f>D415</f>
        <v>P3</v>
      </c>
      <c r="E425" s="115" t="s">
        <v>91</v>
      </c>
      <c r="F425" s="114"/>
      <c r="G425" s="277"/>
      <c r="H425" s="277"/>
      <c r="I425" s="277"/>
      <c r="J425" s="277"/>
      <c r="K425" s="277"/>
      <c r="L425" s="278"/>
      <c r="M425" s="156" t="s">
        <v>138</v>
      </c>
      <c r="N425" s="144"/>
      <c r="O425" s="116"/>
      <c r="P425" s="113" t="s">
        <v>90</v>
      </c>
      <c r="Q425" s="114"/>
      <c r="R425" s="114"/>
      <c r="S425" s="115" t="str">
        <f>S415</f>
        <v>P4</v>
      </c>
      <c r="T425" s="115" t="s">
        <v>91</v>
      </c>
      <c r="U425" s="114"/>
      <c r="V425" s="277"/>
      <c r="W425" s="277"/>
      <c r="X425" s="277"/>
      <c r="Y425" s="277"/>
      <c r="Z425" s="277"/>
      <c r="AA425" s="278"/>
      <c r="AB425" s="156" t="s">
        <v>138</v>
      </c>
    </row>
    <row r="426" spans="1:28" ht="18" customHeight="1" x14ac:dyDescent="0.2">
      <c r="A426" s="120" t="s">
        <v>104</v>
      </c>
      <c r="B426" s="121">
        <f>VLOOKUP($D415,'Tischplan_16er_1.-5.'!$4:$100,18)</f>
        <v>12</v>
      </c>
      <c r="C426" s="121">
        <f>VLOOKUP($D415,'Tischplan_16er_1.-5.'!$4:$100,19)</f>
        <v>3</v>
      </c>
      <c r="D426" s="122"/>
      <c r="E426" s="122"/>
      <c r="F426" s="123"/>
      <c r="G426" s="124"/>
      <c r="H426" s="125"/>
      <c r="I426" s="122"/>
      <c r="J426" s="122"/>
      <c r="K426" s="122"/>
      <c r="L426" s="124"/>
      <c r="M426" s="157"/>
      <c r="N426" s="144"/>
      <c r="O426" s="116"/>
      <c r="P426" s="120" t="s">
        <v>104</v>
      </c>
      <c r="Q426" s="121">
        <f>VLOOKUP($S415,'Tischplan_16er_1.-5.'!$4:$100,18)</f>
        <v>11</v>
      </c>
      <c r="R426" s="121">
        <f>VLOOKUP($S415,'Tischplan_16er_1.-5.'!$4:$100,19)</f>
        <v>3</v>
      </c>
      <c r="S426" s="122"/>
      <c r="T426" s="122"/>
      <c r="U426" s="123"/>
      <c r="V426" s="124"/>
      <c r="W426" s="125"/>
      <c r="X426" s="122"/>
      <c r="Y426" s="122"/>
      <c r="Z426" s="122"/>
      <c r="AA426" s="124"/>
      <c r="AB426" s="157"/>
    </row>
    <row r="427" spans="1:28" ht="18" customHeight="1" thickBot="1" x14ac:dyDescent="0.25">
      <c r="A427" s="126" t="s">
        <v>105</v>
      </c>
      <c r="B427" s="127">
        <f>VLOOKUP($D415,'Tischplan_16er_1.-5.'!$4:$100,20)</f>
        <v>9</v>
      </c>
      <c r="C427" s="127">
        <f>VLOOKUP($D415,'Tischplan_16er_1.-5.'!$4:$100,21)</f>
        <v>4</v>
      </c>
      <c r="D427" s="128"/>
      <c r="E427" s="128"/>
      <c r="F427" s="129"/>
      <c r="G427" s="130"/>
      <c r="H427" s="131"/>
      <c r="I427" s="128"/>
      <c r="J427" s="128"/>
      <c r="K427" s="128"/>
      <c r="L427" s="130"/>
      <c r="M427" s="157"/>
      <c r="N427" s="144"/>
      <c r="O427" s="116"/>
      <c r="P427" s="126" t="s">
        <v>105</v>
      </c>
      <c r="Q427" s="127">
        <f>VLOOKUP($S415,'Tischplan_16er_1.-5.'!$4:$100,20)</f>
        <v>10</v>
      </c>
      <c r="R427" s="127">
        <f>VLOOKUP($S415,'Tischplan_16er_1.-5.'!$4:$100,21)</f>
        <v>4</v>
      </c>
      <c r="S427" s="128"/>
      <c r="T427" s="128"/>
      <c r="U427" s="129"/>
      <c r="V427" s="130"/>
      <c r="W427" s="131"/>
      <c r="X427" s="128"/>
      <c r="Y427" s="128"/>
      <c r="Z427" s="128"/>
      <c r="AA427" s="130"/>
      <c r="AB427" s="157"/>
    </row>
    <row r="428" spans="1:28" ht="18" customHeight="1" thickBot="1" x14ac:dyDescent="0.25">
      <c r="A428" s="132" t="s">
        <v>137</v>
      </c>
      <c r="B428" s="133"/>
      <c r="C428" s="133"/>
      <c r="D428" s="134"/>
      <c r="E428" s="134"/>
      <c r="F428" s="135"/>
      <c r="G428" s="136"/>
      <c r="H428" s="117"/>
      <c r="I428" s="134"/>
      <c r="J428" s="134"/>
      <c r="K428" s="134"/>
      <c r="L428" s="136"/>
      <c r="N428" s="144"/>
      <c r="O428" s="116"/>
      <c r="P428" s="132" t="s">
        <v>137</v>
      </c>
      <c r="Q428" s="133"/>
      <c r="R428" s="133"/>
      <c r="S428" s="134"/>
      <c r="T428" s="134"/>
      <c r="U428" s="135"/>
      <c r="V428" s="136"/>
      <c r="W428" s="117"/>
      <c r="X428" s="134"/>
      <c r="Y428" s="134"/>
      <c r="Z428" s="134"/>
      <c r="AA428" s="136"/>
      <c r="AB428" s="156"/>
    </row>
    <row r="429" spans="1:28" ht="3" customHeight="1" x14ac:dyDescent="0.2"/>
    <row r="430" spans="1:28" ht="24" customHeight="1" thickBot="1" x14ac:dyDescent="0.25">
      <c r="A430" s="110"/>
      <c r="B430" s="287" t="str">
        <f>$B$1</f>
        <v xml:space="preserve">  2-Serien Liga</v>
      </c>
      <c r="C430" s="287"/>
      <c r="D430" s="287"/>
      <c r="E430" s="287"/>
      <c r="F430" s="287"/>
      <c r="G430" s="287"/>
      <c r="H430" s="287"/>
      <c r="I430" s="287"/>
      <c r="J430" s="288">
        <f>$J$1</f>
        <v>2023</v>
      </c>
      <c r="K430" s="288"/>
      <c r="L430" s="288"/>
      <c r="M430" s="160" t="s">
        <v>130</v>
      </c>
      <c r="N430" s="148"/>
      <c r="O430" s="111">
        <v>2</v>
      </c>
      <c r="P430" s="110"/>
      <c r="Q430" s="287" t="str">
        <f>$B$1</f>
        <v xml:space="preserve">  2-Serien Liga</v>
      </c>
      <c r="R430" s="287"/>
      <c r="S430" s="287"/>
      <c r="T430" s="287"/>
      <c r="U430" s="287"/>
      <c r="V430" s="287"/>
      <c r="W430" s="287"/>
      <c r="X430" s="287"/>
      <c r="Y430" s="288">
        <f>$J$1</f>
        <v>2023</v>
      </c>
      <c r="Z430" s="288"/>
      <c r="AA430" s="288"/>
    </row>
    <row r="431" spans="1:28" ht="18" customHeight="1" thickBot="1" x14ac:dyDescent="0.3">
      <c r="A431" s="113" t="s">
        <v>90</v>
      </c>
      <c r="B431" s="114"/>
      <c r="C431" s="114"/>
      <c r="D431" s="115" t="str">
        <f>M430&amp;O430-1</f>
        <v>R1</v>
      </c>
      <c r="E431" s="115" t="s">
        <v>91</v>
      </c>
      <c r="F431" s="114"/>
      <c r="G431" s="277"/>
      <c r="H431" s="279"/>
      <c r="I431" s="279"/>
      <c r="J431" s="279"/>
      <c r="K431" s="279"/>
      <c r="L431" s="280"/>
      <c r="N431" s="146"/>
      <c r="O431" s="116"/>
      <c r="P431" s="113" t="s">
        <v>90</v>
      </c>
      <c r="Q431" s="114"/>
      <c r="R431" s="114"/>
      <c r="S431" s="115" t="str">
        <f>M430&amp;O430</f>
        <v>R2</v>
      </c>
      <c r="T431" s="115" t="s">
        <v>91</v>
      </c>
      <c r="U431" s="114"/>
      <c r="V431" s="277"/>
      <c r="W431" s="277"/>
      <c r="X431" s="277"/>
      <c r="Y431" s="277"/>
      <c r="Z431" s="277"/>
      <c r="AA431" s="278"/>
      <c r="AB431" s="156"/>
    </row>
    <row r="432" spans="1:28" ht="18" customHeight="1" thickBot="1" x14ac:dyDescent="0.25">
      <c r="A432" s="117" t="s">
        <v>92</v>
      </c>
      <c r="B432" s="118" t="s">
        <v>93</v>
      </c>
      <c r="C432" s="118" t="s">
        <v>23</v>
      </c>
      <c r="D432" s="118" t="s">
        <v>94</v>
      </c>
      <c r="E432" s="118" t="s">
        <v>95</v>
      </c>
      <c r="F432" s="118" t="s">
        <v>96</v>
      </c>
      <c r="G432" s="119" t="s">
        <v>97</v>
      </c>
      <c r="H432" s="284" t="s">
        <v>98</v>
      </c>
      <c r="I432" s="285"/>
      <c r="J432" s="285"/>
      <c r="K432" s="285"/>
      <c r="L432" s="286"/>
      <c r="M432" s="156" t="s">
        <v>138</v>
      </c>
      <c r="N432" s="146"/>
      <c r="O432" s="116"/>
      <c r="P432" s="117" t="s">
        <v>92</v>
      </c>
      <c r="Q432" s="118" t="s">
        <v>93</v>
      </c>
      <c r="R432" s="118" t="s">
        <v>23</v>
      </c>
      <c r="S432" s="118" t="s">
        <v>94</v>
      </c>
      <c r="T432" s="118" t="s">
        <v>95</v>
      </c>
      <c r="U432" s="118" t="s">
        <v>96</v>
      </c>
      <c r="V432" s="119" t="s">
        <v>97</v>
      </c>
      <c r="W432" s="284" t="s">
        <v>98</v>
      </c>
      <c r="X432" s="285"/>
      <c r="Y432" s="285"/>
      <c r="Z432" s="285"/>
      <c r="AA432" s="286"/>
      <c r="AB432" s="156" t="s">
        <v>138</v>
      </c>
    </row>
    <row r="433" spans="1:28" ht="18" customHeight="1" x14ac:dyDescent="0.2">
      <c r="A433" s="120" t="s">
        <v>99</v>
      </c>
      <c r="B433" s="121">
        <f>VLOOKUP($D431,'Tischplan_16er_1.-5.'!$4:$100,2)</f>
        <v>8</v>
      </c>
      <c r="C433" s="121">
        <f>VLOOKUP($D431,'Tischplan_16er_1.-5.'!$4:$100,3)</f>
        <v>2</v>
      </c>
      <c r="D433" s="122" t="s">
        <v>100</v>
      </c>
      <c r="E433" s="122"/>
      <c r="F433" s="123"/>
      <c r="G433" s="124" t="s">
        <v>100</v>
      </c>
      <c r="H433" s="125"/>
      <c r="I433" s="122"/>
      <c r="J433" s="122"/>
      <c r="K433" s="122"/>
      <c r="L433" s="124"/>
      <c r="M433" s="157"/>
      <c r="N433" s="144"/>
      <c r="O433" s="116"/>
      <c r="P433" s="120" t="s">
        <v>99</v>
      </c>
      <c r="Q433" s="121">
        <f>VLOOKUP($S431,'Tischplan_16er_1.-5.'!$4:$100,2)</f>
        <v>7</v>
      </c>
      <c r="R433" s="121">
        <f>VLOOKUP($S431,'Tischplan_16er_1.-5.'!$4:$100,3)</f>
        <v>2</v>
      </c>
      <c r="S433" s="122"/>
      <c r="T433" s="122"/>
      <c r="U433" s="123"/>
      <c r="V433" s="124"/>
      <c r="W433" s="125"/>
      <c r="X433" s="122"/>
      <c r="Y433" s="122"/>
      <c r="Z433" s="122"/>
      <c r="AA433" s="124"/>
      <c r="AB433" s="157"/>
    </row>
    <row r="434" spans="1:28" ht="18" customHeight="1" thickBot="1" x14ac:dyDescent="0.25">
      <c r="A434" s="126" t="s">
        <v>101</v>
      </c>
      <c r="B434" s="127">
        <f>VLOOKUP($D431,'Tischplan_16er_1.-5.'!$4:$100,4)</f>
        <v>6</v>
      </c>
      <c r="C434" s="127">
        <f>VLOOKUP($D431,'Tischplan_16er_1.-5.'!$4:$100,5)</f>
        <v>1</v>
      </c>
      <c r="D434" s="128"/>
      <c r="E434" s="128"/>
      <c r="F434" s="129"/>
      <c r="G434" s="130"/>
      <c r="H434" s="131"/>
      <c r="I434" s="128"/>
      <c r="J434" s="128"/>
      <c r="K434" s="128"/>
      <c r="L434" s="130"/>
      <c r="M434" s="157"/>
      <c r="N434" s="144"/>
      <c r="O434" s="116" t="s">
        <v>100</v>
      </c>
      <c r="P434" s="126" t="s">
        <v>101</v>
      </c>
      <c r="Q434" s="127">
        <f>VLOOKUP($S431,'Tischplan_16er_1.-5.'!$4:$100,4)</f>
        <v>5</v>
      </c>
      <c r="R434" s="127">
        <f>VLOOKUP($S431,'Tischplan_16er_1.-5.'!$4:$100,5)</f>
        <v>1</v>
      </c>
      <c r="S434" s="128"/>
      <c r="T434" s="128"/>
      <c r="U434" s="129"/>
      <c r="V434" s="130"/>
      <c r="W434" s="131"/>
      <c r="X434" s="128"/>
      <c r="Y434" s="128"/>
      <c r="Z434" s="128"/>
      <c r="AA434" s="130"/>
      <c r="AB434" s="157"/>
    </row>
    <row r="435" spans="1:28" ht="18" customHeight="1" thickBot="1" x14ac:dyDescent="0.25">
      <c r="A435" s="132" t="s">
        <v>134</v>
      </c>
      <c r="B435" s="133"/>
      <c r="C435" s="133"/>
      <c r="D435" s="134"/>
      <c r="E435" s="134"/>
      <c r="F435" s="135"/>
      <c r="G435" s="136" t="s">
        <v>100</v>
      </c>
      <c r="H435" s="117"/>
      <c r="I435" s="134"/>
      <c r="J435" s="134"/>
      <c r="K435" s="134"/>
      <c r="L435" s="136"/>
      <c r="N435" s="144"/>
      <c r="O435" s="116"/>
      <c r="P435" s="132" t="s">
        <v>134</v>
      </c>
      <c r="Q435" s="133"/>
      <c r="R435" s="133"/>
      <c r="S435" s="134"/>
      <c r="T435" s="134"/>
      <c r="U435" s="135"/>
      <c r="V435" s="136"/>
      <c r="W435" s="117"/>
      <c r="X435" s="134"/>
      <c r="Y435" s="134"/>
      <c r="Z435" s="134"/>
      <c r="AA435" s="136"/>
      <c r="AB435" s="156"/>
    </row>
    <row r="436" spans="1:28" ht="18" customHeight="1" thickBot="1" x14ac:dyDescent="0.3">
      <c r="A436" s="113" t="s">
        <v>90</v>
      </c>
      <c r="B436" s="114"/>
      <c r="C436" s="114"/>
      <c r="D436" s="115" t="str">
        <f>D431</f>
        <v>R1</v>
      </c>
      <c r="E436" s="115" t="s">
        <v>91</v>
      </c>
      <c r="F436" s="114"/>
      <c r="G436" s="277"/>
      <c r="H436" s="279"/>
      <c r="I436" s="279"/>
      <c r="J436" s="279"/>
      <c r="K436" s="279"/>
      <c r="L436" s="280"/>
      <c r="M436" s="156" t="s">
        <v>138</v>
      </c>
      <c r="N436" s="144"/>
      <c r="O436" s="116"/>
      <c r="P436" s="113" t="s">
        <v>90</v>
      </c>
      <c r="Q436" s="114"/>
      <c r="R436" s="114"/>
      <c r="S436" s="115" t="str">
        <f>S431</f>
        <v>R2</v>
      </c>
      <c r="T436" s="115" t="s">
        <v>91</v>
      </c>
      <c r="U436" s="114"/>
      <c r="V436" s="277"/>
      <c r="W436" s="277"/>
      <c r="X436" s="277"/>
      <c r="Y436" s="277"/>
      <c r="Z436" s="277"/>
      <c r="AA436" s="278"/>
      <c r="AB436" s="156" t="s">
        <v>138</v>
      </c>
    </row>
    <row r="437" spans="1:28" ht="18" customHeight="1" x14ac:dyDescent="0.2">
      <c r="A437" s="120" t="s">
        <v>102</v>
      </c>
      <c r="B437" s="121">
        <f>VLOOKUP($D431,'Tischplan_16er_1.-5.'!$4:$100,10)</f>
        <v>15</v>
      </c>
      <c r="C437" s="121">
        <f>VLOOKUP($D431,'Tischplan_16er_1.-5.'!$4:$100,11)</f>
        <v>4</v>
      </c>
      <c r="D437" s="122"/>
      <c r="E437" s="122"/>
      <c r="F437" s="123"/>
      <c r="G437" s="124" t="s">
        <v>100</v>
      </c>
      <c r="H437" s="125"/>
      <c r="I437" s="122"/>
      <c r="J437" s="122"/>
      <c r="K437" s="122"/>
      <c r="L437" s="124"/>
      <c r="M437" s="157"/>
      <c r="N437" s="149"/>
      <c r="O437" s="137"/>
      <c r="P437" s="120" t="s">
        <v>102</v>
      </c>
      <c r="Q437" s="121">
        <f>VLOOKUP($S431,'Tischplan_16er_1.-5.'!$4:$100,10)</f>
        <v>16</v>
      </c>
      <c r="R437" s="121">
        <f>VLOOKUP($S431,'Tischplan_16er_1.-5.'!$4:$100,11)</f>
        <v>4</v>
      </c>
      <c r="S437" s="122"/>
      <c r="T437" s="122"/>
      <c r="U437" s="123"/>
      <c r="V437" s="124"/>
      <c r="W437" s="125"/>
      <c r="X437" s="122"/>
      <c r="Y437" s="122"/>
      <c r="Z437" s="122"/>
      <c r="AA437" s="124"/>
      <c r="AB437" s="157"/>
    </row>
    <row r="438" spans="1:28" ht="18" customHeight="1" thickBot="1" x14ac:dyDescent="0.25">
      <c r="A438" s="126" t="s">
        <v>103</v>
      </c>
      <c r="B438" s="127">
        <f>VLOOKUP($D431,'Tischplan_16er_1.-5.'!$4:$100,12)</f>
        <v>16</v>
      </c>
      <c r="C438" s="127">
        <f>VLOOKUP($D431,'Tischplan_16er_1.-5.'!$4:$100,13)</f>
        <v>3</v>
      </c>
      <c r="D438" s="128"/>
      <c r="E438" s="128"/>
      <c r="F438" s="129"/>
      <c r="G438" s="130"/>
      <c r="H438" s="131"/>
      <c r="I438" s="128"/>
      <c r="J438" s="128"/>
      <c r="K438" s="128"/>
      <c r="L438" s="130"/>
      <c r="M438" s="157"/>
      <c r="N438" s="149"/>
      <c r="O438" s="137"/>
      <c r="P438" s="126" t="s">
        <v>103</v>
      </c>
      <c r="Q438" s="127">
        <f>VLOOKUP($S431,'Tischplan_16er_1.-5.'!$4:$100,12)</f>
        <v>15</v>
      </c>
      <c r="R438" s="127">
        <f>VLOOKUP($S431,'Tischplan_16er_1.-5.'!$4:$100,13)</f>
        <v>3</v>
      </c>
      <c r="S438" s="128"/>
      <c r="T438" s="128"/>
      <c r="U438" s="129"/>
      <c r="V438" s="130"/>
      <c r="W438" s="131"/>
      <c r="X438" s="128"/>
      <c r="Y438" s="128"/>
      <c r="Z438" s="128"/>
      <c r="AA438" s="130"/>
      <c r="AB438" s="157"/>
    </row>
    <row r="439" spans="1:28" ht="18" customHeight="1" thickBot="1" x14ac:dyDescent="0.25">
      <c r="A439" s="132" t="s">
        <v>135</v>
      </c>
      <c r="B439" s="133"/>
      <c r="C439" s="133"/>
      <c r="D439" s="134"/>
      <c r="E439" s="134"/>
      <c r="F439" s="135"/>
      <c r="G439" s="136"/>
      <c r="H439" s="117"/>
      <c r="I439" s="134"/>
      <c r="J439" s="134"/>
      <c r="K439" s="134"/>
      <c r="L439" s="136"/>
      <c r="N439" s="144"/>
      <c r="O439" s="116"/>
      <c r="P439" s="132" t="s">
        <v>135</v>
      </c>
      <c r="Q439" s="133"/>
      <c r="R439" s="133"/>
      <c r="S439" s="134"/>
      <c r="T439" s="134"/>
      <c r="U439" s="135"/>
      <c r="V439" s="136"/>
      <c r="W439" s="117"/>
      <c r="X439" s="134"/>
      <c r="Y439" s="134"/>
      <c r="Z439" s="134"/>
      <c r="AA439" s="136"/>
      <c r="AB439" s="156"/>
    </row>
    <row r="440" spans="1:28" ht="18" customHeight="1" thickBot="1" x14ac:dyDescent="0.25">
      <c r="A440" s="281" t="s">
        <v>136</v>
      </c>
      <c r="B440" s="282"/>
      <c r="C440" s="283"/>
      <c r="D440" s="134" t="s">
        <v>100</v>
      </c>
      <c r="E440" s="134"/>
      <c r="F440" s="135"/>
      <c r="G440" s="136" t="s">
        <v>100</v>
      </c>
      <c r="H440" s="117"/>
      <c r="I440" s="134"/>
      <c r="J440" s="134"/>
      <c r="K440" s="134"/>
      <c r="L440" s="136"/>
      <c r="N440" s="144"/>
      <c r="O440" s="116"/>
      <c r="P440" s="281" t="s">
        <v>136</v>
      </c>
      <c r="Q440" s="282"/>
      <c r="R440" s="283"/>
      <c r="S440" s="134" t="s">
        <v>100</v>
      </c>
      <c r="T440" s="134"/>
      <c r="U440" s="135"/>
      <c r="V440" s="136" t="s">
        <v>100</v>
      </c>
      <c r="W440" s="117"/>
      <c r="X440" s="134"/>
      <c r="Y440" s="134"/>
      <c r="Z440" s="134"/>
      <c r="AA440" s="136"/>
      <c r="AB440" s="156"/>
    </row>
    <row r="441" spans="1:28" ht="18" customHeight="1" thickBot="1" x14ac:dyDescent="0.3">
      <c r="A441" s="113" t="s">
        <v>90</v>
      </c>
      <c r="B441" s="114"/>
      <c r="C441" s="114"/>
      <c r="D441" s="115" t="str">
        <f>D431</f>
        <v>R1</v>
      </c>
      <c r="E441" s="115" t="s">
        <v>91</v>
      </c>
      <c r="F441" s="114"/>
      <c r="G441" s="277"/>
      <c r="H441" s="277"/>
      <c r="I441" s="277"/>
      <c r="J441" s="277"/>
      <c r="K441" s="277"/>
      <c r="L441" s="278"/>
      <c r="M441" s="156" t="s">
        <v>138</v>
      </c>
      <c r="N441" s="144"/>
      <c r="O441" s="116"/>
      <c r="P441" s="113" t="s">
        <v>90</v>
      </c>
      <c r="Q441" s="114"/>
      <c r="R441" s="114"/>
      <c r="S441" s="115" t="str">
        <f>S431</f>
        <v>R2</v>
      </c>
      <c r="T441" s="115" t="s">
        <v>91</v>
      </c>
      <c r="U441" s="114"/>
      <c r="V441" s="277"/>
      <c r="W441" s="277"/>
      <c r="X441" s="277"/>
      <c r="Y441" s="277"/>
      <c r="Z441" s="277"/>
      <c r="AA441" s="278"/>
      <c r="AB441" s="156" t="s">
        <v>138</v>
      </c>
    </row>
    <row r="442" spans="1:28" ht="18" customHeight="1" x14ac:dyDescent="0.2">
      <c r="A442" s="120" t="s">
        <v>104</v>
      </c>
      <c r="B442" s="121">
        <f>VLOOKUP($D431,'Tischplan_16er_1.-5.'!$4:$100,18)</f>
        <v>14</v>
      </c>
      <c r="C442" s="121">
        <f>VLOOKUP($D431,'Tischplan_16er_1.-5.'!$4:$100,19)</f>
        <v>3</v>
      </c>
      <c r="D442" s="122"/>
      <c r="E442" s="122"/>
      <c r="F442" s="123"/>
      <c r="G442" s="124"/>
      <c r="H442" s="125"/>
      <c r="I442" s="122"/>
      <c r="J442" s="122"/>
      <c r="K442" s="122"/>
      <c r="L442" s="124"/>
      <c r="M442" s="157"/>
      <c r="N442" s="144"/>
      <c r="O442" s="116"/>
      <c r="P442" s="120" t="s">
        <v>104</v>
      </c>
      <c r="Q442" s="121">
        <f>VLOOKUP($S431,'Tischplan_16er_1.-5.'!$4:$100,18)</f>
        <v>13</v>
      </c>
      <c r="R442" s="121">
        <f>VLOOKUP($S431,'Tischplan_16er_1.-5.'!$4:$100,19)</f>
        <v>3</v>
      </c>
      <c r="S442" s="122"/>
      <c r="T442" s="122"/>
      <c r="U442" s="123"/>
      <c r="V442" s="124"/>
      <c r="W442" s="125"/>
      <c r="X442" s="122"/>
      <c r="Y442" s="122"/>
      <c r="Z442" s="122"/>
      <c r="AA442" s="124"/>
      <c r="AB442" s="157"/>
    </row>
    <row r="443" spans="1:28" ht="18" customHeight="1" thickBot="1" x14ac:dyDescent="0.25">
      <c r="A443" s="126" t="s">
        <v>105</v>
      </c>
      <c r="B443" s="127">
        <f>VLOOKUP($D431,'Tischplan_16er_1.-5.'!$4:$100,20)</f>
        <v>15</v>
      </c>
      <c r="C443" s="127">
        <f>VLOOKUP($D431,'Tischplan_16er_1.-5.'!$4:$100,21)</f>
        <v>4</v>
      </c>
      <c r="D443" s="128"/>
      <c r="E443" s="128"/>
      <c r="F443" s="129"/>
      <c r="G443" s="130"/>
      <c r="H443" s="131"/>
      <c r="I443" s="128"/>
      <c r="J443" s="128"/>
      <c r="K443" s="128"/>
      <c r="L443" s="130"/>
      <c r="M443" s="157"/>
      <c r="N443" s="144"/>
      <c r="O443" s="116"/>
      <c r="P443" s="126" t="s">
        <v>105</v>
      </c>
      <c r="Q443" s="127">
        <f>VLOOKUP($S431,'Tischplan_16er_1.-5.'!$4:$100,20)</f>
        <v>16</v>
      </c>
      <c r="R443" s="127">
        <f>VLOOKUP($S431,'Tischplan_16er_1.-5.'!$4:$100,21)</f>
        <v>4</v>
      </c>
      <c r="S443" s="128"/>
      <c r="T443" s="128"/>
      <c r="U443" s="129"/>
      <c r="V443" s="130"/>
      <c r="W443" s="131"/>
      <c r="X443" s="128"/>
      <c r="Y443" s="128"/>
      <c r="Z443" s="128"/>
      <c r="AA443" s="130"/>
      <c r="AB443" s="157"/>
    </row>
    <row r="444" spans="1:28" ht="18" customHeight="1" thickBot="1" x14ac:dyDescent="0.25">
      <c r="A444" s="132" t="s">
        <v>137</v>
      </c>
      <c r="B444" s="133"/>
      <c r="C444" s="133"/>
      <c r="D444" s="134"/>
      <c r="E444" s="134"/>
      <c r="F444" s="135"/>
      <c r="G444" s="136"/>
      <c r="H444" s="117"/>
      <c r="I444" s="134"/>
      <c r="J444" s="134"/>
      <c r="K444" s="134"/>
      <c r="L444" s="136"/>
      <c r="N444" s="144"/>
      <c r="O444" s="116"/>
      <c r="P444" s="132" t="s">
        <v>137</v>
      </c>
      <c r="Q444" s="133"/>
      <c r="R444" s="133"/>
      <c r="S444" s="134"/>
      <c r="T444" s="134"/>
      <c r="U444" s="135"/>
      <c r="V444" s="136"/>
      <c r="W444" s="117"/>
      <c r="X444" s="134"/>
      <c r="Y444" s="134"/>
      <c r="Z444" s="134"/>
      <c r="AA444" s="136"/>
      <c r="AB444" s="156"/>
    </row>
    <row r="445" spans="1:28" ht="15" customHeight="1" x14ac:dyDescent="0.2">
      <c r="A445" s="138"/>
      <c r="B445" s="139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58"/>
      <c r="N445" s="147"/>
      <c r="O445" s="140"/>
      <c r="P445" s="138"/>
      <c r="Q445" s="139"/>
      <c r="R445" s="139"/>
      <c r="S445" s="139"/>
      <c r="T445" s="139"/>
      <c r="U445" s="139"/>
      <c r="V445" s="139"/>
      <c r="W445" s="139"/>
      <c r="X445" s="139"/>
      <c r="Y445" s="139"/>
      <c r="Z445" s="139"/>
      <c r="AA445" s="139"/>
    </row>
    <row r="446" spans="1:28" ht="15" customHeight="1" x14ac:dyDescent="0.2">
      <c r="A446" s="141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59"/>
      <c r="N446" s="142"/>
      <c r="O446" s="143"/>
      <c r="P446" s="141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/>
    </row>
    <row r="447" spans="1:28" ht="24" customHeight="1" thickBot="1" x14ac:dyDescent="0.25">
      <c r="A447" s="110"/>
      <c r="B447" s="287" t="str">
        <f>$B$1</f>
        <v xml:space="preserve">  2-Serien Liga</v>
      </c>
      <c r="C447" s="287"/>
      <c r="D447" s="287"/>
      <c r="E447" s="287"/>
      <c r="F447" s="287"/>
      <c r="G447" s="287"/>
      <c r="H447" s="287"/>
      <c r="I447" s="287"/>
      <c r="J447" s="288">
        <f>$J$1</f>
        <v>2023</v>
      </c>
      <c r="K447" s="288"/>
      <c r="L447" s="288"/>
      <c r="M447" s="160" t="str">
        <f>M430</f>
        <v>R</v>
      </c>
      <c r="N447" s="148"/>
      <c r="O447" s="111">
        <f>O430+2</f>
        <v>4</v>
      </c>
      <c r="P447" s="110"/>
      <c r="Q447" s="287" t="str">
        <f>$B$1</f>
        <v xml:space="preserve">  2-Serien Liga</v>
      </c>
      <c r="R447" s="287"/>
      <c r="S447" s="287"/>
      <c r="T447" s="287"/>
      <c r="U447" s="287"/>
      <c r="V447" s="287"/>
      <c r="W447" s="287"/>
      <c r="X447" s="287"/>
      <c r="Y447" s="288">
        <f>$J$1</f>
        <v>2023</v>
      </c>
      <c r="Z447" s="288"/>
      <c r="AA447" s="288"/>
    </row>
    <row r="448" spans="1:28" ht="18" customHeight="1" thickBot="1" x14ac:dyDescent="0.3">
      <c r="A448" s="113" t="s">
        <v>90</v>
      </c>
      <c r="B448" s="114"/>
      <c r="C448" s="114"/>
      <c r="D448" s="115" t="str">
        <f>M447&amp;O447-1</f>
        <v>R3</v>
      </c>
      <c r="E448" s="115" t="s">
        <v>91</v>
      </c>
      <c r="F448" s="114"/>
      <c r="G448" s="277"/>
      <c r="H448" s="279"/>
      <c r="I448" s="279"/>
      <c r="J448" s="279"/>
      <c r="K448" s="279"/>
      <c r="L448" s="280"/>
      <c r="N448" s="146"/>
      <c r="O448" s="116"/>
      <c r="P448" s="113" t="s">
        <v>90</v>
      </c>
      <c r="Q448" s="114"/>
      <c r="R448" s="114"/>
      <c r="S448" s="115" t="str">
        <f>M447&amp;O447</f>
        <v>R4</v>
      </c>
      <c r="T448" s="115" t="s">
        <v>91</v>
      </c>
      <c r="U448" s="114"/>
      <c r="V448" s="277"/>
      <c r="W448" s="277"/>
      <c r="X448" s="277"/>
      <c r="Y448" s="277"/>
      <c r="Z448" s="277"/>
      <c r="AA448" s="278"/>
      <c r="AB448" s="156"/>
    </row>
    <row r="449" spans="1:28" ht="18" customHeight="1" thickBot="1" x14ac:dyDescent="0.25">
      <c r="A449" s="117" t="s">
        <v>92</v>
      </c>
      <c r="B449" s="118" t="s">
        <v>93</v>
      </c>
      <c r="C449" s="118" t="s">
        <v>23</v>
      </c>
      <c r="D449" s="118" t="s">
        <v>94</v>
      </c>
      <c r="E449" s="118" t="s">
        <v>95</v>
      </c>
      <c r="F449" s="118" t="s">
        <v>96</v>
      </c>
      <c r="G449" s="119" t="s">
        <v>97</v>
      </c>
      <c r="H449" s="284" t="s">
        <v>98</v>
      </c>
      <c r="I449" s="285"/>
      <c r="J449" s="285"/>
      <c r="K449" s="285"/>
      <c r="L449" s="286"/>
      <c r="M449" s="156" t="s">
        <v>138</v>
      </c>
      <c r="N449" s="146"/>
      <c r="O449" s="116"/>
      <c r="P449" s="117" t="s">
        <v>92</v>
      </c>
      <c r="Q449" s="118" t="s">
        <v>93</v>
      </c>
      <c r="R449" s="118" t="s">
        <v>23</v>
      </c>
      <c r="S449" s="118" t="s">
        <v>94</v>
      </c>
      <c r="T449" s="118" t="s">
        <v>95</v>
      </c>
      <c r="U449" s="118" t="s">
        <v>96</v>
      </c>
      <c r="V449" s="119" t="s">
        <v>97</v>
      </c>
      <c r="W449" s="284" t="s">
        <v>98</v>
      </c>
      <c r="X449" s="285"/>
      <c r="Y449" s="285"/>
      <c r="Z449" s="285"/>
      <c r="AA449" s="286"/>
      <c r="AB449" s="156" t="s">
        <v>138</v>
      </c>
    </row>
    <row r="450" spans="1:28" ht="18" customHeight="1" x14ac:dyDescent="0.2">
      <c r="A450" s="120" t="s">
        <v>99</v>
      </c>
      <c r="B450" s="121">
        <f>VLOOKUP($D448,'Tischplan_16er_1.-5.'!$4:$100,2)</f>
        <v>6</v>
      </c>
      <c r="C450" s="121">
        <f>VLOOKUP($D448,'Tischplan_16er_1.-5.'!$4:$100,3)</f>
        <v>2</v>
      </c>
      <c r="D450" s="122" t="s">
        <v>100</v>
      </c>
      <c r="E450" s="122"/>
      <c r="F450" s="123"/>
      <c r="G450" s="124" t="s">
        <v>100</v>
      </c>
      <c r="H450" s="125"/>
      <c r="I450" s="122"/>
      <c r="J450" s="122"/>
      <c r="K450" s="122"/>
      <c r="L450" s="124"/>
      <c r="M450" s="157"/>
      <c r="N450" s="144"/>
      <c r="O450" s="116"/>
      <c r="P450" s="120" t="s">
        <v>99</v>
      </c>
      <c r="Q450" s="121">
        <f>VLOOKUP($S448,'Tischplan_16er_1.-5.'!$4:$100,2)</f>
        <v>5</v>
      </c>
      <c r="R450" s="121">
        <f>VLOOKUP($S448,'Tischplan_16er_1.-5.'!$4:$100,3)</f>
        <v>2</v>
      </c>
      <c r="S450" s="122"/>
      <c r="T450" s="122"/>
      <c r="U450" s="123"/>
      <c r="V450" s="124"/>
      <c r="W450" s="125"/>
      <c r="X450" s="122"/>
      <c r="Y450" s="122"/>
      <c r="Z450" s="122"/>
      <c r="AA450" s="124"/>
      <c r="AB450" s="157"/>
    </row>
    <row r="451" spans="1:28" ht="18" customHeight="1" thickBot="1" x14ac:dyDescent="0.25">
      <c r="A451" s="126" t="s">
        <v>101</v>
      </c>
      <c r="B451" s="127">
        <f>VLOOKUP($D448,'Tischplan_16er_1.-5.'!$4:$100,4)</f>
        <v>8</v>
      </c>
      <c r="C451" s="127">
        <f>VLOOKUP($D448,'Tischplan_16er_1.-5.'!$4:$100,5)</f>
        <v>1</v>
      </c>
      <c r="D451" s="128"/>
      <c r="E451" s="128"/>
      <c r="F451" s="129"/>
      <c r="G451" s="130"/>
      <c r="H451" s="131"/>
      <c r="I451" s="128"/>
      <c r="J451" s="128"/>
      <c r="K451" s="128"/>
      <c r="L451" s="130"/>
      <c r="M451" s="157"/>
      <c r="N451" s="144"/>
      <c r="O451" s="116" t="s">
        <v>100</v>
      </c>
      <c r="P451" s="126" t="s">
        <v>101</v>
      </c>
      <c r="Q451" s="127">
        <f>VLOOKUP($S448,'Tischplan_16er_1.-5.'!$4:$100,4)</f>
        <v>7</v>
      </c>
      <c r="R451" s="127">
        <f>VLOOKUP($S448,'Tischplan_16er_1.-5.'!$4:$100,5)</f>
        <v>1</v>
      </c>
      <c r="S451" s="128"/>
      <c r="T451" s="128"/>
      <c r="U451" s="129"/>
      <c r="V451" s="130"/>
      <c r="W451" s="131"/>
      <c r="X451" s="128"/>
      <c r="Y451" s="128"/>
      <c r="Z451" s="128"/>
      <c r="AA451" s="130"/>
      <c r="AB451" s="157"/>
    </row>
    <row r="452" spans="1:28" ht="18" customHeight="1" thickBot="1" x14ac:dyDescent="0.25">
      <c r="A452" s="132" t="s">
        <v>134</v>
      </c>
      <c r="B452" s="133"/>
      <c r="C452" s="133"/>
      <c r="D452" s="134"/>
      <c r="E452" s="134"/>
      <c r="F452" s="135"/>
      <c r="G452" s="136" t="s">
        <v>100</v>
      </c>
      <c r="H452" s="117"/>
      <c r="I452" s="134"/>
      <c r="J452" s="134"/>
      <c r="K452" s="134"/>
      <c r="L452" s="136"/>
      <c r="N452" s="144"/>
      <c r="O452" s="116"/>
      <c r="P452" s="132" t="s">
        <v>134</v>
      </c>
      <c r="Q452" s="133"/>
      <c r="R452" s="133"/>
      <c r="S452" s="134"/>
      <c r="T452" s="134"/>
      <c r="U452" s="135"/>
      <c r="V452" s="136"/>
      <c r="W452" s="117"/>
      <c r="X452" s="134"/>
      <c r="Y452" s="134"/>
      <c r="Z452" s="134"/>
      <c r="AA452" s="136"/>
      <c r="AB452" s="156"/>
    </row>
    <row r="453" spans="1:28" ht="18" customHeight="1" thickBot="1" x14ac:dyDescent="0.3">
      <c r="A453" s="113" t="s">
        <v>90</v>
      </c>
      <c r="B453" s="114"/>
      <c r="C453" s="114"/>
      <c r="D453" s="115" t="str">
        <f>D448</f>
        <v>R3</v>
      </c>
      <c r="E453" s="115" t="s">
        <v>91</v>
      </c>
      <c r="F453" s="114"/>
      <c r="G453" s="277"/>
      <c r="H453" s="279"/>
      <c r="I453" s="279"/>
      <c r="J453" s="279"/>
      <c r="K453" s="279"/>
      <c r="L453" s="280"/>
      <c r="M453" s="156" t="s">
        <v>138</v>
      </c>
      <c r="N453" s="144"/>
      <c r="O453" s="116"/>
      <c r="P453" s="113" t="s">
        <v>90</v>
      </c>
      <c r="Q453" s="114"/>
      <c r="R453" s="114"/>
      <c r="S453" s="115" t="str">
        <f>S448</f>
        <v>R4</v>
      </c>
      <c r="T453" s="115" t="s">
        <v>91</v>
      </c>
      <c r="U453" s="114"/>
      <c r="V453" s="277"/>
      <c r="W453" s="277"/>
      <c r="X453" s="277"/>
      <c r="Y453" s="277"/>
      <c r="Z453" s="277"/>
      <c r="AA453" s="278"/>
      <c r="AB453" s="156" t="s">
        <v>138</v>
      </c>
    </row>
    <row r="454" spans="1:28" ht="18" customHeight="1" x14ac:dyDescent="0.2">
      <c r="A454" s="120" t="s">
        <v>102</v>
      </c>
      <c r="B454" s="121">
        <f>VLOOKUP($D448,'Tischplan_16er_1.-5.'!$4:$100,10)</f>
        <v>13</v>
      </c>
      <c r="C454" s="121">
        <f>VLOOKUP($D448,'Tischplan_16er_1.-5.'!$4:$100,11)</f>
        <v>4</v>
      </c>
      <c r="D454" s="122"/>
      <c r="E454" s="122"/>
      <c r="F454" s="123"/>
      <c r="G454" s="124" t="s">
        <v>100</v>
      </c>
      <c r="H454" s="125"/>
      <c r="I454" s="122"/>
      <c r="J454" s="122"/>
      <c r="K454" s="122"/>
      <c r="L454" s="124"/>
      <c r="M454" s="157"/>
      <c r="N454" s="149"/>
      <c r="O454" s="137"/>
      <c r="P454" s="120" t="s">
        <v>102</v>
      </c>
      <c r="Q454" s="121">
        <f>VLOOKUP($S448,'Tischplan_16er_1.-5.'!$4:$100,10)</f>
        <v>14</v>
      </c>
      <c r="R454" s="121">
        <f>VLOOKUP($S448,'Tischplan_16er_1.-5.'!$4:$100,11)</f>
        <v>4</v>
      </c>
      <c r="S454" s="122"/>
      <c r="T454" s="122"/>
      <c r="U454" s="123"/>
      <c r="V454" s="124"/>
      <c r="W454" s="125"/>
      <c r="X454" s="122"/>
      <c r="Y454" s="122"/>
      <c r="Z454" s="122"/>
      <c r="AA454" s="124"/>
      <c r="AB454" s="157"/>
    </row>
    <row r="455" spans="1:28" ht="18" customHeight="1" thickBot="1" x14ac:dyDescent="0.25">
      <c r="A455" s="126" t="s">
        <v>103</v>
      </c>
      <c r="B455" s="127">
        <f>VLOOKUP($D448,'Tischplan_16er_1.-5.'!$4:$100,12)</f>
        <v>14</v>
      </c>
      <c r="C455" s="127">
        <f>VLOOKUP($D448,'Tischplan_16er_1.-5.'!$4:$100,13)</f>
        <v>3</v>
      </c>
      <c r="D455" s="128"/>
      <c r="E455" s="128"/>
      <c r="F455" s="129"/>
      <c r="G455" s="130"/>
      <c r="H455" s="131"/>
      <c r="I455" s="128"/>
      <c r="J455" s="128"/>
      <c r="K455" s="128"/>
      <c r="L455" s="130"/>
      <c r="M455" s="157"/>
      <c r="N455" s="149"/>
      <c r="O455" s="137"/>
      <c r="P455" s="126" t="s">
        <v>103</v>
      </c>
      <c r="Q455" s="127">
        <f>VLOOKUP($S448,'Tischplan_16er_1.-5.'!$4:$100,12)</f>
        <v>13</v>
      </c>
      <c r="R455" s="127">
        <f>VLOOKUP($S448,'Tischplan_16er_1.-5.'!$4:$100,13)</f>
        <v>3</v>
      </c>
      <c r="S455" s="128"/>
      <c r="T455" s="128"/>
      <c r="U455" s="129"/>
      <c r="V455" s="130"/>
      <c r="W455" s="131"/>
      <c r="X455" s="128"/>
      <c r="Y455" s="128"/>
      <c r="Z455" s="128"/>
      <c r="AA455" s="130"/>
      <c r="AB455" s="157"/>
    </row>
    <row r="456" spans="1:28" ht="18" customHeight="1" thickBot="1" x14ac:dyDescent="0.25">
      <c r="A456" s="132" t="s">
        <v>135</v>
      </c>
      <c r="B456" s="133"/>
      <c r="C456" s="133"/>
      <c r="D456" s="134"/>
      <c r="E456" s="134"/>
      <c r="F456" s="135"/>
      <c r="G456" s="136"/>
      <c r="H456" s="117"/>
      <c r="I456" s="134"/>
      <c r="J456" s="134"/>
      <c r="K456" s="134"/>
      <c r="L456" s="136"/>
      <c r="N456" s="144"/>
      <c r="O456" s="116"/>
      <c r="P456" s="132" t="s">
        <v>135</v>
      </c>
      <c r="Q456" s="133"/>
      <c r="R456" s="133"/>
      <c r="S456" s="134"/>
      <c r="T456" s="134"/>
      <c r="U456" s="135"/>
      <c r="V456" s="136"/>
      <c r="W456" s="117"/>
      <c r="X456" s="134"/>
      <c r="Y456" s="134"/>
      <c r="Z456" s="134"/>
      <c r="AA456" s="136"/>
      <c r="AB456" s="156"/>
    </row>
    <row r="457" spans="1:28" ht="18" customHeight="1" thickBot="1" x14ac:dyDescent="0.25">
      <c r="A457" s="281" t="s">
        <v>136</v>
      </c>
      <c r="B457" s="282"/>
      <c r="C457" s="283"/>
      <c r="D457" s="134" t="s">
        <v>100</v>
      </c>
      <c r="E457" s="134"/>
      <c r="F457" s="135"/>
      <c r="G457" s="136" t="s">
        <v>100</v>
      </c>
      <c r="H457" s="117"/>
      <c r="I457" s="134"/>
      <c r="J457" s="134"/>
      <c r="K457" s="134"/>
      <c r="L457" s="136"/>
      <c r="N457" s="144"/>
      <c r="O457" s="116"/>
      <c r="P457" s="281" t="s">
        <v>136</v>
      </c>
      <c r="Q457" s="282"/>
      <c r="R457" s="283"/>
      <c r="S457" s="134" t="s">
        <v>100</v>
      </c>
      <c r="T457" s="134"/>
      <c r="U457" s="135"/>
      <c r="V457" s="136" t="s">
        <v>100</v>
      </c>
      <c r="W457" s="117"/>
      <c r="X457" s="134"/>
      <c r="Y457" s="134"/>
      <c r="Z457" s="134"/>
      <c r="AA457" s="136"/>
      <c r="AB457" s="156"/>
    </row>
    <row r="458" spans="1:28" ht="18" customHeight="1" thickBot="1" x14ac:dyDescent="0.3">
      <c r="A458" s="113" t="s">
        <v>90</v>
      </c>
      <c r="B458" s="114"/>
      <c r="C458" s="114"/>
      <c r="D458" s="115" t="str">
        <f>D448</f>
        <v>R3</v>
      </c>
      <c r="E458" s="115" t="s">
        <v>91</v>
      </c>
      <c r="F458" s="114"/>
      <c r="G458" s="277"/>
      <c r="H458" s="277"/>
      <c r="I458" s="277"/>
      <c r="J458" s="277"/>
      <c r="K458" s="277"/>
      <c r="L458" s="278"/>
      <c r="M458" s="156" t="s">
        <v>138</v>
      </c>
      <c r="N458" s="144"/>
      <c r="O458" s="116"/>
      <c r="P458" s="113" t="s">
        <v>90</v>
      </c>
      <c r="Q458" s="114"/>
      <c r="R458" s="114"/>
      <c r="S458" s="115" t="str">
        <f>S448</f>
        <v>R4</v>
      </c>
      <c r="T458" s="115" t="s">
        <v>91</v>
      </c>
      <c r="U458" s="114"/>
      <c r="V458" s="277"/>
      <c r="W458" s="277"/>
      <c r="X458" s="277"/>
      <c r="Y458" s="277"/>
      <c r="Z458" s="277"/>
      <c r="AA458" s="278"/>
      <c r="AB458" s="156" t="s">
        <v>138</v>
      </c>
    </row>
    <row r="459" spans="1:28" ht="18" customHeight="1" x14ac:dyDescent="0.2">
      <c r="A459" s="120" t="s">
        <v>104</v>
      </c>
      <c r="B459" s="121">
        <f>VLOOKUP($D448,'Tischplan_16er_1.-5.'!$4:$100,18)</f>
        <v>16</v>
      </c>
      <c r="C459" s="121">
        <f>VLOOKUP($D448,'Tischplan_16er_1.-5.'!$4:$100,19)</f>
        <v>3</v>
      </c>
      <c r="D459" s="122"/>
      <c r="E459" s="122"/>
      <c r="F459" s="123"/>
      <c r="G459" s="124"/>
      <c r="H459" s="125"/>
      <c r="I459" s="122"/>
      <c r="J459" s="122"/>
      <c r="K459" s="122"/>
      <c r="L459" s="124"/>
      <c r="M459" s="157"/>
      <c r="N459" s="144"/>
      <c r="O459" s="116"/>
      <c r="P459" s="120" t="s">
        <v>104</v>
      </c>
      <c r="Q459" s="121">
        <f>VLOOKUP($S448,'Tischplan_16er_1.-5.'!$4:$100,18)</f>
        <v>15</v>
      </c>
      <c r="R459" s="121">
        <f>VLOOKUP($S448,'Tischplan_16er_1.-5.'!$4:$100,19)</f>
        <v>3</v>
      </c>
      <c r="S459" s="122"/>
      <c r="T459" s="122"/>
      <c r="U459" s="123"/>
      <c r="V459" s="124"/>
      <c r="W459" s="125"/>
      <c r="X459" s="122"/>
      <c r="Y459" s="122"/>
      <c r="Z459" s="122"/>
      <c r="AA459" s="124"/>
      <c r="AB459" s="157"/>
    </row>
    <row r="460" spans="1:28" ht="18" customHeight="1" thickBot="1" x14ac:dyDescent="0.25">
      <c r="A460" s="126" t="s">
        <v>105</v>
      </c>
      <c r="B460" s="127">
        <f>VLOOKUP($D448,'Tischplan_16er_1.-5.'!$4:$100,20)</f>
        <v>13</v>
      </c>
      <c r="C460" s="127">
        <f>VLOOKUP($D448,'Tischplan_16er_1.-5.'!$4:$100,21)</f>
        <v>4</v>
      </c>
      <c r="D460" s="128"/>
      <c r="E460" s="128"/>
      <c r="F460" s="129"/>
      <c r="G460" s="130"/>
      <c r="H460" s="131"/>
      <c r="I460" s="128"/>
      <c r="J460" s="128"/>
      <c r="K460" s="128"/>
      <c r="L460" s="130"/>
      <c r="M460" s="157"/>
      <c r="N460" s="144"/>
      <c r="O460" s="116"/>
      <c r="P460" s="126" t="s">
        <v>105</v>
      </c>
      <c r="Q460" s="127">
        <f>VLOOKUP($S448,'Tischplan_16er_1.-5.'!$4:$100,20)</f>
        <v>14</v>
      </c>
      <c r="R460" s="127">
        <f>VLOOKUP($S448,'Tischplan_16er_1.-5.'!$4:$100,21)</f>
        <v>4</v>
      </c>
      <c r="S460" s="128"/>
      <c r="T460" s="128"/>
      <c r="U460" s="129"/>
      <c r="V460" s="130"/>
      <c r="W460" s="131"/>
      <c r="X460" s="128"/>
      <c r="Y460" s="128"/>
      <c r="Z460" s="128"/>
      <c r="AA460" s="130"/>
      <c r="AB460" s="157"/>
    </row>
    <row r="461" spans="1:28" ht="18" customHeight="1" thickBot="1" x14ac:dyDescent="0.25">
      <c r="A461" s="132" t="s">
        <v>137</v>
      </c>
      <c r="B461" s="133"/>
      <c r="C461" s="133"/>
      <c r="D461" s="134"/>
      <c r="E461" s="134"/>
      <c r="F461" s="135"/>
      <c r="G461" s="136"/>
      <c r="H461" s="117"/>
      <c r="I461" s="134"/>
      <c r="J461" s="134"/>
      <c r="K461" s="134"/>
      <c r="L461" s="136"/>
      <c r="N461" s="144"/>
      <c r="O461" s="116"/>
      <c r="P461" s="132" t="s">
        <v>137</v>
      </c>
      <c r="Q461" s="133"/>
      <c r="R461" s="133"/>
      <c r="S461" s="134"/>
      <c r="T461" s="134"/>
      <c r="U461" s="135"/>
      <c r="V461" s="136"/>
      <c r="W461" s="117"/>
      <c r="X461" s="134"/>
      <c r="Y461" s="134"/>
      <c r="Z461" s="134"/>
      <c r="AA461" s="136"/>
      <c r="AB461" s="156"/>
    </row>
    <row r="462" spans="1:28" ht="3" customHeight="1" x14ac:dyDescent="0.2"/>
    <row r="463" spans="1:28" ht="24" customHeight="1" thickBot="1" x14ac:dyDescent="0.25">
      <c r="A463" s="110"/>
      <c r="B463" s="287" t="str">
        <f>$B$1</f>
        <v xml:space="preserve">  2-Serien Liga</v>
      </c>
      <c r="C463" s="287"/>
      <c r="D463" s="287"/>
      <c r="E463" s="287"/>
      <c r="F463" s="287"/>
      <c r="G463" s="287"/>
      <c r="H463" s="287"/>
      <c r="I463" s="287"/>
      <c r="J463" s="288">
        <f>$J$1</f>
        <v>2023</v>
      </c>
      <c r="K463" s="288"/>
      <c r="L463" s="288"/>
      <c r="M463" s="160" t="s">
        <v>133</v>
      </c>
      <c r="N463" s="148"/>
      <c r="O463" s="111">
        <v>2</v>
      </c>
      <c r="P463" s="110"/>
      <c r="Q463" s="287" t="str">
        <f>$B$1</f>
        <v xml:space="preserve">  2-Serien Liga</v>
      </c>
      <c r="R463" s="287"/>
      <c r="S463" s="287"/>
      <c r="T463" s="287"/>
      <c r="U463" s="287"/>
      <c r="V463" s="287"/>
      <c r="W463" s="287"/>
      <c r="X463" s="287"/>
      <c r="Y463" s="288">
        <f>$J$1</f>
        <v>2023</v>
      </c>
      <c r="Z463" s="288"/>
      <c r="AA463" s="288"/>
    </row>
    <row r="464" spans="1:28" ht="18" customHeight="1" thickBot="1" x14ac:dyDescent="0.3">
      <c r="A464" s="113" t="s">
        <v>90</v>
      </c>
      <c r="B464" s="114"/>
      <c r="C464" s="114"/>
      <c r="D464" s="115" t="str">
        <f>M463&amp;O463-1</f>
        <v>S1</v>
      </c>
      <c r="E464" s="115" t="s">
        <v>91</v>
      </c>
      <c r="F464" s="114"/>
      <c r="G464" s="277"/>
      <c r="H464" s="279"/>
      <c r="I464" s="279"/>
      <c r="J464" s="279"/>
      <c r="K464" s="279"/>
      <c r="L464" s="280"/>
      <c r="N464" s="146"/>
      <c r="O464" s="116"/>
      <c r="P464" s="113" t="s">
        <v>90</v>
      </c>
      <c r="Q464" s="114"/>
      <c r="R464" s="114"/>
      <c r="S464" s="115" t="str">
        <f>M463&amp;O463</f>
        <v>S2</v>
      </c>
      <c r="T464" s="115" t="s">
        <v>91</v>
      </c>
      <c r="U464" s="114"/>
      <c r="V464" s="277"/>
      <c r="W464" s="277"/>
      <c r="X464" s="277"/>
      <c r="Y464" s="277"/>
      <c r="Z464" s="277"/>
      <c r="AA464" s="278"/>
      <c r="AB464" s="156"/>
    </row>
    <row r="465" spans="1:28" ht="18" customHeight="1" thickBot="1" x14ac:dyDescent="0.25">
      <c r="A465" s="117" t="s">
        <v>92</v>
      </c>
      <c r="B465" s="118" t="s">
        <v>93</v>
      </c>
      <c r="C465" s="118" t="s">
        <v>23</v>
      </c>
      <c r="D465" s="118" t="s">
        <v>94</v>
      </c>
      <c r="E465" s="118" t="s">
        <v>95</v>
      </c>
      <c r="F465" s="118" t="s">
        <v>96</v>
      </c>
      <c r="G465" s="119" t="s">
        <v>97</v>
      </c>
      <c r="H465" s="284" t="s">
        <v>98</v>
      </c>
      <c r="I465" s="285"/>
      <c r="J465" s="285"/>
      <c r="K465" s="285"/>
      <c r="L465" s="286"/>
      <c r="M465" s="156" t="s">
        <v>138</v>
      </c>
      <c r="N465" s="146"/>
      <c r="O465" s="116"/>
      <c r="P465" s="117" t="s">
        <v>92</v>
      </c>
      <c r="Q465" s="118" t="s">
        <v>93</v>
      </c>
      <c r="R465" s="118" t="s">
        <v>23</v>
      </c>
      <c r="S465" s="118" t="s">
        <v>94</v>
      </c>
      <c r="T465" s="118" t="s">
        <v>95</v>
      </c>
      <c r="U465" s="118" t="s">
        <v>96</v>
      </c>
      <c r="V465" s="119" t="s">
        <v>97</v>
      </c>
      <c r="W465" s="284" t="s">
        <v>98</v>
      </c>
      <c r="X465" s="285"/>
      <c r="Y465" s="285"/>
      <c r="Z465" s="285"/>
      <c r="AA465" s="286"/>
      <c r="AB465" s="156" t="s">
        <v>138</v>
      </c>
    </row>
    <row r="466" spans="1:28" ht="18" customHeight="1" x14ac:dyDescent="0.2">
      <c r="A466" s="120" t="s">
        <v>99</v>
      </c>
      <c r="B466" s="121">
        <f>VLOOKUP($D464,'Tischplan_16er_1.-5.'!$4:$100,2)</f>
        <v>12</v>
      </c>
      <c r="C466" s="121">
        <f>VLOOKUP($D464,'Tischplan_16er_1.-5.'!$4:$100,3)</f>
        <v>2</v>
      </c>
      <c r="D466" s="122" t="s">
        <v>100</v>
      </c>
      <c r="E466" s="122"/>
      <c r="F466" s="123"/>
      <c r="G466" s="124" t="s">
        <v>100</v>
      </c>
      <c r="H466" s="125"/>
      <c r="I466" s="122"/>
      <c r="J466" s="122"/>
      <c r="K466" s="122"/>
      <c r="L466" s="124"/>
      <c r="M466" s="157"/>
      <c r="N466" s="144"/>
      <c r="O466" s="116"/>
      <c r="P466" s="120" t="s">
        <v>99</v>
      </c>
      <c r="Q466" s="121">
        <f>VLOOKUP($S464,'Tischplan_16er_1.-5.'!$4:$100,2)</f>
        <v>11</v>
      </c>
      <c r="R466" s="121">
        <f>VLOOKUP($S464,'Tischplan_16er_1.-5.'!$4:$100,3)</f>
        <v>2</v>
      </c>
      <c r="S466" s="122"/>
      <c r="T466" s="122"/>
      <c r="U466" s="123"/>
      <c r="V466" s="124"/>
      <c r="W466" s="125"/>
      <c r="X466" s="122"/>
      <c r="Y466" s="122"/>
      <c r="Z466" s="122"/>
      <c r="AA466" s="124"/>
      <c r="AB466" s="157"/>
    </row>
    <row r="467" spans="1:28" ht="18" customHeight="1" thickBot="1" x14ac:dyDescent="0.25">
      <c r="A467" s="126" t="s">
        <v>101</v>
      </c>
      <c r="B467" s="127">
        <f>VLOOKUP($D464,'Tischplan_16er_1.-5.'!$4:$100,4)</f>
        <v>10</v>
      </c>
      <c r="C467" s="127">
        <f>VLOOKUP($D464,'Tischplan_16er_1.-5.'!$4:$100,5)</f>
        <v>1</v>
      </c>
      <c r="D467" s="128"/>
      <c r="E467" s="128"/>
      <c r="F467" s="129"/>
      <c r="G467" s="130"/>
      <c r="H467" s="131"/>
      <c r="I467" s="128"/>
      <c r="J467" s="128"/>
      <c r="K467" s="128"/>
      <c r="L467" s="130"/>
      <c r="M467" s="157"/>
      <c r="N467" s="144"/>
      <c r="O467" s="116" t="s">
        <v>100</v>
      </c>
      <c r="P467" s="126" t="s">
        <v>101</v>
      </c>
      <c r="Q467" s="127">
        <f>VLOOKUP($S464,'Tischplan_16er_1.-5.'!$4:$100,4)</f>
        <v>9</v>
      </c>
      <c r="R467" s="127">
        <f>VLOOKUP($S464,'Tischplan_16er_1.-5.'!$4:$100,5)</f>
        <v>1</v>
      </c>
      <c r="S467" s="128"/>
      <c r="T467" s="128"/>
      <c r="U467" s="129"/>
      <c r="V467" s="130"/>
      <c r="W467" s="131"/>
      <c r="X467" s="128"/>
      <c r="Y467" s="128"/>
      <c r="Z467" s="128"/>
      <c r="AA467" s="130"/>
      <c r="AB467" s="157"/>
    </row>
    <row r="468" spans="1:28" ht="18" customHeight="1" thickBot="1" x14ac:dyDescent="0.25">
      <c r="A468" s="132" t="s">
        <v>134</v>
      </c>
      <c r="B468" s="133"/>
      <c r="C468" s="133"/>
      <c r="D468" s="134"/>
      <c r="E468" s="134"/>
      <c r="F468" s="135"/>
      <c r="G468" s="136" t="s">
        <v>100</v>
      </c>
      <c r="H468" s="117"/>
      <c r="I468" s="134"/>
      <c r="J468" s="134"/>
      <c r="K468" s="134"/>
      <c r="L468" s="136"/>
      <c r="N468" s="144"/>
      <c r="O468" s="116"/>
      <c r="P468" s="132" t="s">
        <v>134</v>
      </c>
      <c r="Q468" s="133"/>
      <c r="R468" s="133"/>
      <c r="S468" s="134"/>
      <c r="T468" s="134"/>
      <c r="U468" s="135"/>
      <c r="V468" s="136"/>
      <c r="W468" s="117"/>
      <c r="X468" s="134"/>
      <c r="Y468" s="134"/>
      <c r="Z468" s="134"/>
      <c r="AA468" s="136"/>
      <c r="AB468" s="156"/>
    </row>
    <row r="469" spans="1:28" ht="18" customHeight="1" thickBot="1" x14ac:dyDescent="0.3">
      <c r="A469" s="113" t="s">
        <v>90</v>
      </c>
      <c r="B469" s="114"/>
      <c r="C469" s="114"/>
      <c r="D469" s="115" t="str">
        <f>D464</f>
        <v>S1</v>
      </c>
      <c r="E469" s="115" t="s">
        <v>91</v>
      </c>
      <c r="F469" s="114"/>
      <c r="G469" s="277"/>
      <c r="H469" s="279"/>
      <c r="I469" s="279"/>
      <c r="J469" s="279"/>
      <c r="K469" s="279"/>
      <c r="L469" s="280"/>
      <c r="M469" s="156" t="s">
        <v>138</v>
      </c>
      <c r="N469" s="144"/>
      <c r="O469" s="116"/>
      <c r="P469" s="113" t="s">
        <v>90</v>
      </c>
      <c r="Q469" s="114"/>
      <c r="R469" s="114"/>
      <c r="S469" s="115" t="str">
        <f>S464</f>
        <v>S2</v>
      </c>
      <c r="T469" s="115" t="s">
        <v>91</v>
      </c>
      <c r="U469" s="114"/>
      <c r="V469" s="277"/>
      <c r="W469" s="277"/>
      <c r="X469" s="277"/>
      <c r="Y469" s="277"/>
      <c r="Z469" s="277"/>
      <c r="AA469" s="278"/>
      <c r="AB469" s="156" t="s">
        <v>138</v>
      </c>
    </row>
    <row r="470" spans="1:28" ht="18" customHeight="1" x14ac:dyDescent="0.2">
      <c r="A470" s="120" t="s">
        <v>102</v>
      </c>
      <c r="B470" s="121">
        <f>VLOOKUP($D464,'Tischplan_16er_1.-5.'!$4:$100,10)</f>
        <v>3</v>
      </c>
      <c r="C470" s="121">
        <f>VLOOKUP($D464,'Tischplan_16er_1.-5.'!$4:$100,11)</f>
        <v>4</v>
      </c>
      <c r="D470" s="122"/>
      <c r="E470" s="122"/>
      <c r="F470" s="123"/>
      <c r="G470" s="124" t="s">
        <v>100</v>
      </c>
      <c r="H470" s="125"/>
      <c r="I470" s="122"/>
      <c r="J470" s="122"/>
      <c r="K470" s="122"/>
      <c r="L470" s="124"/>
      <c r="M470" s="157"/>
      <c r="N470" s="149"/>
      <c r="O470" s="137"/>
      <c r="P470" s="120" t="s">
        <v>102</v>
      </c>
      <c r="Q470" s="121">
        <f>VLOOKUP($S464,'Tischplan_16er_1.-5.'!$4:$100,10)</f>
        <v>4</v>
      </c>
      <c r="R470" s="121">
        <f>VLOOKUP($S464,'Tischplan_16er_1.-5.'!$4:$100,11)</f>
        <v>4</v>
      </c>
      <c r="S470" s="122"/>
      <c r="T470" s="122"/>
      <c r="U470" s="123"/>
      <c r="V470" s="124"/>
      <c r="W470" s="125"/>
      <c r="X470" s="122"/>
      <c r="Y470" s="122"/>
      <c r="Z470" s="122"/>
      <c r="AA470" s="124"/>
      <c r="AB470" s="157"/>
    </row>
    <row r="471" spans="1:28" ht="18" customHeight="1" thickBot="1" x14ac:dyDescent="0.25">
      <c r="A471" s="126" t="s">
        <v>103</v>
      </c>
      <c r="B471" s="127">
        <f>VLOOKUP($D464,'Tischplan_16er_1.-5.'!$4:$100,12)</f>
        <v>4</v>
      </c>
      <c r="C471" s="127">
        <f>VLOOKUP($D464,'Tischplan_16er_1.-5.'!$4:$100,13)</f>
        <v>3</v>
      </c>
      <c r="D471" s="128"/>
      <c r="E471" s="128"/>
      <c r="F471" s="129"/>
      <c r="G471" s="130"/>
      <c r="H471" s="131"/>
      <c r="I471" s="128"/>
      <c r="J471" s="128"/>
      <c r="K471" s="128"/>
      <c r="L471" s="130"/>
      <c r="M471" s="157"/>
      <c r="N471" s="149"/>
      <c r="O471" s="137"/>
      <c r="P471" s="126" t="s">
        <v>103</v>
      </c>
      <c r="Q471" s="127">
        <f>VLOOKUP($S464,'Tischplan_16er_1.-5.'!$4:$100,12)</f>
        <v>3</v>
      </c>
      <c r="R471" s="127">
        <f>VLOOKUP($S464,'Tischplan_16er_1.-5.'!$4:$100,13)</f>
        <v>3</v>
      </c>
      <c r="S471" s="128"/>
      <c r="T471" s="128"/>
      <c r="U471" s="129"/>
      <c r="V471" s="130"/>
      <c r="W471" s="131"/>
      <c r="X471" s="128"/>
      <c r="Y471" s="128"/>
      <c r="Z471" s="128"/>
      <c r="AA471" s="130"/>
      <c r="AB471" s="157"/>
    </row>
    <row r="472" spans="1:28" ht="18" customHeight="1" thickBot="1" x14ac:dyDescent="0.25">
      <c r="A472" s="132" t="s">
        <v>135</v>
      </c>
      <c r="B472" s="133"/>
      <c r="C472" s="133"/>
      <c r="D472" s="134"/>
      <c r="E472" s="134"/>
      <c r="F472" s="135"/>
      <c r="G472" s="136"/>
      <c r="H472" s="117"/>
      <c r="I472" s="134"/>
      <c r="J472" s="134"/>
      <c r="K472" s="134"/>
      <c r="L472" s="136"/>
      <c r="N472" s="144"/>
      <c r="O472" s="116"/>
      <c r="P472" s="132" t="s">
        <v>135</v>
      </c>
      <c r="Q472" s="133"/>
      <c r="R472" s="133"/>
      <c r="S472" s="134"/>
      <c r="T472" s="134"/>
      <c r="U472" s="135"/>
      <c r="V472" s="136"/>
      <c r="W472" s="117"/>
      <c r="X472" s="134"/>
      <c r="Y472" s="134"/>
      <c r="Z472" s="134"/>
      <c r="AA472" s="136"/>
      <c r="AB472" s="156"/>
    </row>
    <row r="473" spans="1:28" ht="18" customHeight="1" thickBot="1" x14ac:dyDescent="0.25">
      <c r="A473" s="281" t="s">
        <v>136</v>
      </c>
      <c r="B473" s="282"/>
      <c r="C473" s="283"/>
      <c r="D473" s="134" t="s">
        <v>100</v>
      </c>
      <c r="E473" s="134"/>
      <c r="F473" s="135"/>
      <c r="G473" s="136" t="s">
        <v>100</v>
      </c>
      <c r="H473" s="117"/>
      <c r="I473" s="134"/>
      <c r="J473" s="134"/>
      <c r="K473" s="134"/>
      <c r="L473" s="136"/>
      <c r="N473" s="144"/>
      <c r="O473" s="116"/>
      <c r="P473" s="281" t="s">
        <v>136</v>
      </c>
      <c r="Q473" s="282"/>
      <c r="R473" s="283"/>
      <c r="S473" s="134" t="s">
        <v>100</v>
      </c>
      <c r="T473" s="134"/>
      <c r="U473" s="135"/>
      <c r="V473" s="136" t="s">
        <v>100</v>
      </c>
      <c r="W473" s="117"/>
      <c r="X473" s="134"/>
      <c r="Y473" s="134"/>
      <c r="Z473" s="134"/>
      <c r="AA473" s="136"/>
      <c r="AB473" s="156"/>
    </row>
    <row r="474" spans="1:28" ht="18" customHeight="1" thickBot="1" x14ac:dyDescent="0.3">
      <c r="A474" s="113" t="s">
        <v>90</v>
      </c>
      <c r="B474" s="114"/>
      <c r="C474" s="114"/>
      <c r="D474" s="115" t="str">
        <f>D464</f>
        <v>S1</v>
      </c>
      <c r="E474" s="115" t="s">
        <v>91</v>
      </c>
      <c r="F474" s="114"/>
      <c r="G474" s="277"/>
      <c r="H474" s="277"/>
      <c r="I474" s="277"/>
      <c r="J474" s="277"/>
      <c r="K474" s="277"/>
      <c r="L474" s="278"/>
      <c r="M474" s="156" t="s">
        <v>138</v>
      </c>
      <c r="N474" s="144"/>
      <c r="O474" s="116"/>
      <c r="P474" s="113" t="s">
        <v>90</v>
      </c>
      <c r="Q474" s="114"/>
      <c r="R474" s="114"/>
      <c r="S474" s="115" t="str">
        <f>S464</f>
        <v>S2</v>
      </c>
      <c r="T474" s="115" t="s">
        <v>91</v>
      </c>
      <c r="U474" s="114"/>
      <c r="V474" s="277"/>
      <c r="W474" s="277"/>
      <c r="X474" s="277"/>
      <c r="Y474" s="277"/>
      <c r="Z474" s="277"/>
      <c r="AA474" s="278"/>
      <c r="AB474" s="156" t="s">
        <v>138</v>
      </c>
    </row>
    <row r="475" spans="1:28" ht="18" customHeight="1" x14ac:dyDescent="0.2">
      <c r="A475" s="120" t="s">
        <v>104</v>
      </c>
      <c r="B475" s="121">
        <f>VLOOKUP($D464,'Tischplan_16er_1.-5.'!$4:$100,18)</f>
        <v>2</v>
      </c>
      <c r="C475" s="121">
        <f>VLOOKUP($D464,'Tischplan_16er_1.-5.'!$4:$100,19)</f>
        <v>3</v>
      </c>
      <c r="D475" s="122"/>
      <c r="E475" s="122"/>
      <c r="F475" s="123"/>
      <c r="G475" s="124"/>
      <c r="H475" s="125"/>
      <c r="I475" s="122"/>
      <c r="J475" s="122"/>
      <c r="K475" s="122"/>
      <c r="L475" s="124"/>
      <c r="M475" s="157"/>
      <c r="N475" s="144"/>
      <c r="O475" s="116"/>
      <c r="P475" s="120" t="s">
        <v>104</v>
      </c>
      <c r="Q475" s="121">
        <f>VLOOKUP($S464,'Tischplan_16er_1.-5.'!$4:$100,18)</f>
        <v>1</v>
      </c>
      <c r="R475" s="121">
        <f>VLOOKUP($S464,'Tischplan_16er_1.-5.'!$4:$100,19)</f>
        <v>3</v>
      </c>
      <c r="S475" s="122"/>
      <c r="T475" s="122"/>
      <c r="U475" s="123"/>
      <c r="V475" s="124"/>
      <c r="W475" s="125"/>
      <c r="X475" s="122"/>
      <c r="Y475" s="122"/>
      <c r="Z475" s="122"/>
      <c r="AA475" s="124"/>
      <c r="AB475" s="157"/>
    </row>
    <row r="476" spans="1:28" ht="18" customHeight="1" thickBot="1" x14ac:dyDescent="0.25">
      <c r="A476" s="126" t="s">
        <v>105</v>
      </c>
      <c r="B476" s="127">
        <f>VLOOKUP($D464,'Tischplan_16er_1.-5.'!$4:$100,20)</f>
        <v>3</v>
      </c>
      <c r="C476" s="127">
        <f>VLOOKUP($D464,'Tischplan_16er_1.-5.'!$4:$100,21)</f>
        <v>4</v>
      </c>
      <c r="D476" s="128"/>
      <c r="E476" s="128"/>
      <c r="F476" s="129"/>
      <c r="G476" s="130"/>
      <c r="H476" s="131"/>
      <c r="I476" s="128"/>
      <c r="J476" s="128"/>
      <c r="K476" s="128"/>
      <c r="L476" s="130"/>
      <c r="M476" s="157"/>
      <c r="N476" s="144"/>
      <c r="O476" s="116"/>
      <c r="P476" s="126" t="s">
        <v>105</v>
      </c>
      <c r="Q476" s="127">
        <f>VLOOKUP($S464,'Tischplan_16er_1.-5.'!$4:$100,20)</f>
        <v>4</v>
      </c>
      <c r="R476" s="127">
        <f>VLOOKUP($S464,'Tischplan_16er_1.-5.'!$4:$100,21)</f>
        <v>4</v>
      </c>
      <c r="S476" s="128"/>
      <c r="T476" s="128"/>
      <c r="U476" s="129"/>
      <c r="V476" s="130"/>
      <c r="W476" s="131"/>
      <c r="X476" s="128"/>
      <c r="Y476" s="128"/>
      <c r="Z476" s="128"/>
      <c r="AA476" s="130"/>
      <c r="AB476" s="157"/>
    </row>
    <row r="477" spans="1:28" ht="18" customHeight="1" thickBot="1" x14ac:dyDescent="0.25">
      <c r="A477" s="132" t="s">
        <v>137</v>
      </c>
      <c r="B477" s="133"/>
      <c r="C477" s="133"/>
      <c r="D477" s="134"/>
      <c r="E477" s="134"/>
      <c r="F477" s="135"/>
      <c r="G477" s="136"/>
      <c r="H477" s="117"/>
      <c r="I477" s="134"/>
      <c r="J477" s="134"/>
      <c r="K477" s="134"/>
      <c r="L477" s="136"/>
      <c r="N477" s="144"/>
      <c r="O477" s="116"/>
      <c r="P477" s="132" t="s">
        <v>137</v>
      </c>
      <c r="Q477" s="133"/>
      <c r="R477" s="133"/>
      <c r="S477" s="134"/>
      <c r="T477" s="134"/>
      <c r="U477" s="135"/>
      <c r="V477" s="136"/>
      <c r="W477" s="117"/>
      <c r="X477" s="134"/>
      <c r="Y477" s="134"/>
      <c r="Z477" s="134"/>
      <c r="AA477" s="136"/>
      <c r="AB477" s="156"/>
    </row>
    <row r="478" spans="1:28" ht="15" customHeight="1" x14ac:dyDescent="0.2">
      <c r="A478" s="138"/>
      <c r="B478" s="139"/>
      <c r="C478" s="139"/>
      <c r="D478" s="139"/>
      <c r="E478" s="139"/>
      <c r="F478" s="139"/>
      <c r="G478" s="139"/>
      <c r="H478" s="139"/>
      <c r="I478" s="139"/>
      <c r="J478" s="139"/>
      <c r="K478" s="139"/>
      <c r="L478" s="139"/>
      <c r="M478" s="158"/>
      <c r="N478" s="147"/>
      <c r="O478" s="140"/>
      <c r="P478" s="138"/>
      <c r="Q478" s="139"/>
      <c r="R478" s="139"/>
      <c r="S478" s="139"/>
      <c r="T478" s="139"/>
      <c r="U478" s="139"/>
      <c r="V478" s="139"/>
      <c r="W478" s="139"/>
      <c r="X478" s="139"/>
      <c r="Y478" s="139"/>
      <c r="Z478" s="139"/>
      <c r="AA478" s="139"/>
    </row>
    <row r="479" spans="1:28" ht="15" customHeight="1" x14ac:dyDescent="0.2">
      <c r="A479" s="141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59"/>
      <c r="N479" s="142"/>
      <c r="O479" s="143"/>
      <c r="P479" s="141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  <c r="AA479" s="142"/>
    </row>
    <row r="480" spans="1:28" ht="24" customHeight="1" thickBot="1" x14ac:dyDescent="0.25">
      <c r="A480" s="110"/>
      <c r="B480" s="287" t="str">
        <f>$B$1</f>
        <v xml:space="preserve">  2-Serien Liga</v>
      </c>
      <c r="C480" s="287"/>
      <c r="D480" s="287"/>
      <c r="E480" s="287"/>
      <c r="F480" s="287"/>
      <c r="G480" s="287"/>
      <c r="H480" s="287"/>
      <c r="I480" s="287"/>
      <c r="J480" s="288">
        <f>$J$1</f>
        <v>2023</v>
      </c>
      <c r="K480" s="288"/>
      <c r="L480" s="288"/>
      <c r="M480" s="160" t="str">
        <f>M463</f>
        <v>S</v>
      </c>
      <c r="N480" s="148"/>
      <c r="O480" s="111">
        <f>O463+2</f>
        <v>4</v>
      </c>
      <c r="P480" s="110"/>
      <c r="Q480" s="287" t="str">
        <f>$B$1</f>
        <v xml:space="preserve">  2-Serien Liga</v>
      </c>
      <c r="R480" s="287"/>
      <c r="S480" s="287"/>
      <c r="T480" s="287"/>
      <c r="U480" s="287"/>
      <c r="V480" s="287"/>
      <c r="W480" s="287"/>
      <c r="X480" s="287"/>
      <c r="Y480" s="288">
        <f>$J$1</f>
        <v>2023</v>
      </c>
      <c r="Z480" s="288"/>
      <c r="AA480" s="288"/>
    </row>
    <row r="481" spans="1:28" ht="18" customHeight="1" thickBot="1" x14ac:dyDescent="0.3">
      <c r="A481" s="113" t="s">
        <v>90</v>
      </c>
      <c r="B481" s="114"/>
      <c r="C481" s="114"/>
      <c r="D481" s="115" t="str">
        <f>M480&amp;O480-1</f>
        <v>S3</v>
      </c>
      <c r="E481" s="115" t="s">
        <v>91</v>
      </c>
      <c r="F481" s="114"/>
      <c r="G481" s="277"/>
      <c r="H481" s="279"/>
      <c r="I481" s="279"/>
      <c r="J481" s="279"/>
      <c r="K481" s="279"/>
      <c r="L481" s="280"/>
      <c r="N481" s="146"/>
      <c r="O481" s="116"/>
      <c r="P481" s="113" t="s">
        <v>90</v>
      </c>
      <c r="Q481" s="114"/>
      <c r="R481" s="114"/>
      <c r="S481" s="115" t="str">
        <f>M480&amp;O480</f>
        <v>S4</v>
      </c>
      <c r="T481" s="115" t="s">
        <v>91</v>
      </c>
      <c r="U481" s="114"/>
      <c r="V481" s="277"/>
      <c r="W481" s="277"/>
      <c r="X481" s="277"/>
      <c r="Y481" s="277"/>
      <c r="Z481" s="277"/>
      <c r="AA481" s="278"/>
      <c r="AB481" s="156"/>
    </row>
    <row r="482" spans="1:28" ht="18" customHeight="1" thickBot="1" x14ac:dyDescent="0.25">
      <c r="A482" s="117" t="s">
        <v>92</v>
      </c>
      <c r="B482" s="118" t="s">
        <v>93</v>
      </c>
      <c r="C482" s="118" t="s">
        <v>23</v>
      </c>
      <c r="D482" s="118" t="s">
        <v>94</v>
      </c>
      <c r="E482" s="118" t="s">
        <v>95</v>
      </c>
      <c r="F482" s="118" t="s">
        <v>96</v>
      </c>
      <c r="G482" s="119" t="s">
        <v>97</v>
      </c>
      <c r="H482" s="284" t="s">
        <v>98</v>
      </c>
      <c r="I482" s="285"/>
      <c r="J482" s="285"/>
      <c r="K482" s="285"/>
      <c r="L482" s="286"/>
      <c r="M482" s="156" t="s">
        <v>138</v>
      </c>
      <c r="N482" s="146"/>
      <c r="O482" s="116"/>
      <c r="P482" s="117" t="s">
        <v>92</v>
      </c>
      <c r="Q482" s="118" t="s">
        <v>93</v>
      </c>
      <c r="R482" s="118" t="s">
        <v>23</v>
      </c>
      <c r="S482" s="118" t="s">
        <v>94</v>
      </c>
      <c r="T482" s="118" t="s">
        <v>95</v>
      </c>
      <c r="U482" s="118" t="s">
        <v>96</v>
      </c>
      <c r="V482" s="119" t="s">
        <v>97</v>
      </c>
      <c r="W482" s="284" t="s">
        <v>98</v>
      </c>
      <c r="X482" s="285"/>
      <c r="Y482" s="285"/>
      <c r="Z482" s="285"/>
      <c r="AA482" s="286"/>
      <c r="AB482" s="156" t="s">
        <v>138</v>
      </c>
    </row>
    <row r="483" spans="1:28" ht="18" customHeight="1" x14ac:dyDescent="0.2">
      <c r="A483" s="120" t="s">
        <v>99</v>
      </c>
      <c r="B483" s="121">
        <f>VLOOKUP($D481,'Tischplan_16er_1.-5.'!$4:$100,2)</f>
        <v>10</v>
      </c>
      <c r="C483" s="121">
        <f>VLOOKUP($D481,'Tischplan_16er_1.-5.'!$4:$100,3)</f>
        <v>2</v>
      </c>
      <c r="D483" s="122" t="s">
        <v>100</v>
      </c>
      <c r="E483" s="122"/>
      <c r="F483" s="123"/>
      <c r="G483" s="124" t="s">
        <v>100</v>
      </c>
      <c r="H483" s="125"/>
      <c r="I483" s="122"/>
      <c r="J483" s="122"/>
      <c r="K483" s="122"/>
      <c r="L483" s="124"/>
      <c r="M483" s="157"/>
      <c r="N483" s="144"/>
      <c r="O483" s="116"/>
      <c r="P483" s="120" t="s">
        <v>99</v>
      </c>
      <c r="Q483" s="121">
        <f>VLOOKUP($S481,'Tischplan_16er_1.-5.'!$4:$100,2)</f>
        <v>9</v>
      </c>
      <c r="R483" s="121">
        <f>VLOOKUP($S481,'Tischplan_16er_1.-5.'!$4:$100,3)</f>
        <v>2</v>
      </c>
      <c r="S483" s="122"/>
      <c r="T483" s="122"/>
      <c r="U483" s="123"/>
      <c r="V483" s="124"/>
      <c r="W483" s="125"/>
      <c r="X483" s="122"/>
      <c r="Y483" s="122"/>
      <c r="Z483" s="122"/>
      <c r="AA483" s="124"/>
      <c r="AB483" s="157"/>
    </row>
    <row r="484" spans="1:28" ht="18" customHeight="1" thickBot="1" x14ac:dyDescent="0.25">
      <c r="A484" s="126" t="s">
        <v>101</v>
      </c>
      <c r="B484" s="127">
        <f>VLOOKUP($D481,'Tischplan_16er_1.-5.'!$4:$100,4)</f>
        <v>12</v>
      </c>
      <c r="C484" s="127">
        <f>VLOOKUP($D481,'Tischplan_16er_1.-5.'!$4:$100,5)</f>
        <v>1</v>
      </c>
      <c r="D484" s="128"/>
      <c r="E484" s="128"/>
      <c r="F484" s="129"/>
      <c r="G484" s="130"/>
      <c r="H484" s="131"/>
      <c r="I484" s="128"/>
      <c r="J484" s="128"/>
      <c r="K484" s="128"/>
      <c r="L484" s="130"/>
      <c r="M484" s="157"/>
      <c r="N484" s="144"/>
      <c r="O484" s="116" t="s">
        <v>100</v>
      </c>
      <c r="P484" s="126" t="s">
        <v>101</v>
      </c>
      <c r="Q484" s="127">
        <f>VLOOKUP($S481,'Tischplan_16er_1.-5.'!$4:$100,4)</f>
        <v>11</v>
      </c>
      <c r="R484" s="127">
        <f>VLOOKUP($S481,'Tischplan_16er_1.-5.'!$4:$100,5)</f>
        <v>1</v>
      </c>
      <c r="S484" s="128"/>
      <c r="T484" s="128"/>
      <c r="U484" s="129"/>
      <c r="V484" s="130"/>
      <c r="W484" s="131"/>
      <c r="X484" s="128"/>
      <c r="Y484" s="128"/>
      <c r="Z484" s="128"/>
      <c r="AA484" s="130"/>
      <c r="AB484" s="157"/>
    </row>
    <row r="485" spans="1:28" ht="18" customHeight="1" thickBot="1" x14ac:dyDescent="0.25">
      <c r="A485" s="132" t="s">
        <v>134</v>
      </c>
      <c r="B485" s="133"/>
      <c r="C485" s="133"/>
      <c r="D485" s="134"/>
      <c r="E485" s="134"/>
      <c r="F485" s="135"/>
      <c r="G485" s="136" t="s">
        <v>100</v>
      </c>
      <c r="H485" s="117"/>
      <c r="I485" s="134"/>
      <c r="J485" s="134"/>
      <c r="K485" s="134"/>
      <c r="L485" s="136"/>
      <c r="N485" s="144"/>
      <c r="O485" s="116"/>
      <c r="P485" s="132" t="s">
        <v>134</v>
      </c>
      <c r="Q485" s="133"/>
      <c r="R485" s="133"/>
      <c r="S485" s="134"/>
      <c r="T485" s="134"/>
      <c r="U485" s="135"/>
      <c r="V485" s="136"/>
      <c r="W485" s="117"/>
      <c r="X485" s="134"/>
      <c r="Y485" s="134"/>
      <c r="Z485" s="134"/>
      <c r="AA485" s="136"/>
      <c r="AB485" s="156"/>
    </row>
    <row r="486" spans="1:28" ht="18" customHeight="1" thickBot="1" x14ac:dyDescent="0.3">
      <c r="A486" s="113" t="s">
        <v>90</v>
      </c>
      <c r="B486" s="114"/>
      <c r="C486" s="114"/>
      <c r="D486" s="115" t="str">
        <f>D481</f>
        <v>S3</v>
      </c>
      <c r="E486" s="115" t="s">
        <v>91</v>
      </c>
      <c r="F486" s="114"/>
      <c r="G486" s="277"/>
      <c r="H486" s="279"/>
      <c r="I486" s="279"/>
      <c r="J486" s="279"/>
      <c r="K486" s="279"/>
      <c r="L486" s="280"/>
      <c r="M486" s="156" t="s">
        <v>138</v>
      </c>
      <c r="N486" s="144"/>
      <c r="O486" s="116"/>
      <c r="P486" s="113" t="s">
        <v>90</v>
      </c>
      <c r="Q486" s="114"/>
      <c r="R486" s="114"/>
      <c r="S486" s="115" t="str">
        <f>S481</f>
        <v>S4</v>
      </c>
      <c r="T486" s="115" t="s">
        <v>91</v>
      </c>
      <c r="U486" s="114"/>
      <c r="V486" s="277"/>
      <c r="W486" s="277"/>
      <c r="X486" s="277"/>
      <c r="Y486" s="277"/>
      <c r="Z486" s="277"/>
      <c r="AA486" s="278"/>
      <c r="AB486" s="156" t="s">
        <v>138</v>
      </c>
    </row>
    <row r="487" spans="1:28" ht="18" customHeight="1" x14ac:dyDescent="0.2">
      <c r="A487" s="120" t="s">
        <v>102</v>
      </c>
      <c r="B487" s="121">
        <f>VLOOKUP($D481,'Tischplan_16er_1.-5.'!$4:$100,10)</f>
        <v>1</v>
      </c>
      <c r="C487" s="121">
        <f>VLOOKUP($D481,'Tischplan_16er_1.-5.'!$4:$100,11)</f>
        <v>4</v>
      </c>
      <c r="D487" s="122"/>
      <c r="E487" s="122"/>
      <c r="F487" s="123"/>
      <c r="G487" s="124" t="s">
        <v>100</v>
      </c>
      <c r="H487" s="125"/>
      <c r="I487" s="122"/>
      <c r="J487" s="122"/>
      <c r="K487" s="122"/>
      <c r="L487" s="124"/>
      <c r="M487" s="157"/>
      <c r="N487" s="149"/>
      <c r="O487" s="137"/>
      <c r="P487" s="120" t="s">
        <v>102</v>
      </c>
      <c r="Q487" s="121">
        <f>VLOOKUP($S481,'Tischplan_16er_1.-5.'!$4:$100,10)</f>
        <v>2</v>
      </c>
      <c r="R487" s="121">
        <f>VLOOKUP($S481,'Tischplan_16er_1.-5.'!$4:$100,11)</f>
        <v>4</v>
      </c>
      <c r="S487" s="122"/>
      <c r="T487" s="122"/>
      <c r="U487" s="123"/>
      <c r="V487" s="124"/>
      <c r="W487" s="125"/>
      <c r="X487" s="122"/>
      <c r="Y487" s="122"/>
      <c r="Z487" s="122"/>
      <c r="AA487" s="124"/>
      <c r="AB487" s="157"/>
    </row>
    <row r="488" spans="1:28" ht="18" customHeight="1" thickBot="1" x14ac:dyDescent="0.25">
      <c r="A488" s="126" t="s">
        <v>103</v>
      </c>
      <c r="B488" s="127">
        <f>VLOOKUP($D481,'Tischplan_16er_1.-5.'!$4:$100,12)</f>
        <v>2</v>
      </c>
      <c r="C488" s="127">
        <f>VLOOKUP($D481,'Tischplan_16er_1.-5.'!$4:$100,13)</f>
        <v>3</v>
      </c>
      <c r="D488" s="128"/>
      <c r="E488" s="128"/>
      <c r="F488" s="129"/>
      <c r="G488" s="130"/>
      <c r="H488" s="131"/>
      <c r="I488" s="128"/>
      <c r="J488" s="128"/>
      <c r="K488" s="128"/>
      <c r="L488" s="130"/>
      <c r="M488" s="157"/>
      <c r="N488" s="149"/>
      <c r="O488" s="137"/>
      <c r="P488" s="126" t="s">
        <v>103</v>
      </c>
      <c r="Q488" s="127">
        <f>VLOOKUP($S481,'Tischplan_16er_1.-5.'!$4:$100,12)</f>
        <v>1</v>
      </c>
      <c r="R488" s="127">
        <f>VLOOKUP($S481,'Tischplan_16er_1.-5.'!$4:$100,13)</f>
        <v>3</v>
      </c>
      <c r="S488" s="128"/>
      <c r="T488" s="128"/>
      <c r="U488" s="129"/>
      <c r="V488" s="130"/>
      <c r="W488" s="131"/>
      <c r="X488" s="128"/>
      <c r="Y488" s="128"/>
      <c r="Z488" s="128"/>
      <c r="AA488" s="130"/>
      <c r="AB488" s="157"/>
    </row>
    <row r="489" spans="1:28" ht="18" customHeight="1" thickBot="1" x14ac:dyDescent="0.25">
      <c r="A489" s="132" t="s">
        <v>135</v>
      </c>
      <c r="B489" s="133"/>
      <c r="C489" s="133"/>
      <c r="D489" s="134"/>
      <c r="E489" s="134"/>
      <c r="F489" s="135"/>
      <c r="G489" s="136"/>
      <c r="H489" s="117"/>
      <c r="I489" s="134"/>
      <c r="J489" s="134"/>
      <c r="K489" s="134"/>
      <c r="L489" s="136"/>
      <c r="N489" s="144"/>
      <c r="O489" s="116"/>
      <c r="P489" s="132" t="s">
        <v>135</v>
      </c>
      <c r="Q489" s="133"/>
      <c r="R489" s="133"/>
      <c r="S489" s="134"/>
      <c r="T489" s="134"/>
      <c r="U489" s="135"/>
      <c r="V489" s="136"/>
      <c r="W489" s="117"/>
      <c r="X489" s="134"/>
      <c r="Y489" s="134"/>
      <c r="Z489" s="134"/>
      <c r="AA489" s="136"/>
      <c r="AB489" s="156"/>
    </row>
    <row r="490" spans="1:28" ht="18" customHeight="1" thickBot="1" x14ac:dyDescent="0.25">
      <c r="A490" s="281" t="s">
        <v>136</v>
      </c>
      <c r="B490" s="282"/>
      <c r="C490" s="283"/>
      <c r="D490" s="134" t="s">
        <v>100</v>
      </c>
      <c r="E490" s="134"/>
      <c r="F490" s="135"/>
      <c r="G490" s="136" t="s">
        <v>100</v>
      </c>
      <c r="H490" s="117"/>
      <c r="I490" s="134"/>
      <c r="J490" s="134"/>
      <c r="K490" s="134"/>
      <c r="L490" s="136"/>
      <c r="N490" s="144"/>
      <c r="O490" s="116"/>
      <c r="P490" s="281" t="s">
        <v>136</v>
      </c>
      <c r="Q490" s="282"/>
      <c r="R490" s="283"/>
      <c r="S490" s="134" t="s">
        <v>100</v>
      </c>
      <c r="T490" s="134"/>
      <c r="U490" s="135"/>
      <c r="V490" s="136" t="s">
        <v>100</v>
      </c>
      <c r="W490" s="117"/>
      <c r="X490" s="134"/>
      <c r="Y490" s="134"/>
      <c r="Z490" s="134"/>
      <c r="AA490" s="136"/>
      <c r="AB490" s="156"/>
    </row>
    <row r="491" spans="1:28" ht="18" customHeight="1" thickBot="1" x14ac:dyDescent="0.3">
      <c r="A491" s="113" t="s">
        <v>90</v>
      </c>
      <c r="B491" s="114"/>
      <c r="C491" s="114"/>
      <c r="D491" s="115" t="str">
        <f>D481</f>
        <v>S3</v>
      </c>
      <c r="E491" s="115" t="s">
        <v>91</v>
      </c>
      <c r="F491" s="114"/>
      <c r="G491" s="277"/>
      <c r="H491" s="277"/>
      <c r="I491" s="277"/>
      <c r="J491" s="277"/>
      <c r="K491" s="277"/>
      <c r="L491" s="278"/>
      <c r="M491" s="156" t="s">
        <v>138</v>
      </c>
      <c r="N491" s="144"/>
      <c r="O491" s="116"/>
      <c r="P491" s="113" t="s">
        <v>90</v>
      </c>
      <c r="Q491" s="114"/>
      <c r="R491" s="114"/>
      <c r="S491" s="115" t="str">
        <f>S481</f>
        <v>S4</v>
      </c>
      <c r="T491" s="115" t="s">
        <v>91</v>
      </c>
      <c r="U491" s="114"/>
      <c r="V491" s="277"/>
      <c r="W491" s="277"/>
      <c r="X491" s="277"/>
      <c r="Y491" s="277"/>
      <c r="Z491" s="277"/>
      <c r="AA491" s="278"/>
      <c r="AB491" s="156" t="s">
        <v>138</v>
      </c>
    </row>
    <row r="492" spans="1:28" ht="18" customHeight="1" x14ac:dyDescent="0.2">
      <c r="A492" s="120" t="s">
        <v>104</v>
      </c>
      <c r="B492" s="121">
        <f>VLOOKUP($D481,'Tischplan_16er_1.-5.'!$4:$100,18)</f>
        <v>4</v>
      </c>
      <c r="C492" s="121">
        <f>VLOOKUP($D481,'Tischplan_16er_1.-5.'!$4:$100,19)</f>
        <v>3</v>
      </c>
      <c r="D492" s="122"/>
      <c r="E492" s="122"/>
      <c r="F492" s="123"/>
      <c r="G492" s="124"/>
      <c r="H492" s="125"/>
      <c r="I492" s="122"/>
      <c r="J492" s="122"/>
      <c r="K492" s="122"/>
      <c r="L492" s="124"/>
      <c r="M492" s="157"/>
      <c r="N492" s="144"/>
      <c r="O492" s="116"/>
      <c r="P492" s="120" t="s">
        <v>104</v>
      </c>
      <c r="Q492" s="121">
        <f>VLOOKUP($S481,'Tischplan_16er_1.-5.'!$4:$100,18)</f>
        <v>3</v>
      </c>
      <c r="R492" s="121">
        <f>VLOOKUP($S481,'Tischplan_16er_1.-5.'!$4:$100,19)</f>
        <v>3</v>
      </c>
      <c r="S492" s="122"/>
      <c r="T492" s="122"/>
      <c r="U492" s="123"/>
      <c r="V492" s="124"/>
      <c r="W492" s="125"/>
      <c r="X492" s="122"/>
      <c r="Y492" s="122"/>
      <c r="Z492" s="122"/>
      <c r="AA492" s="124"/>
      <c r="AB492" s="157"/>
    </row>
    <row r="493" spans="1:28" ht="18" customHeight="1" thickBot="1" x14ac:dyDescent="0.25">
      <c r="A493" s="126" t="s">
        <v>105</v>
      </c>
      <c r="B493" s="127">
        <f>VLOOKUP($D481,'Tischplan_16er_1.-5.'!$4:$100,20)</f>
        <v>1</v>
      </c>
      <c r="C493" s="127">
        <f>VLOOKUP($D481,'Tischplan_16er_1.-5.'!$4:$100,21)</f>
        <v>4</v>
      </c>
      <c r="D493" s="128"/>
      <c r="E493" s="128"/>
      <c r="F493" s="129"/>
      <c r="G493" s="130"/>
      <c r="H493" s="131"/>
      <c r="I493" s="128"/>
      <c r="J493" s="128"/>
      <c r="K493" s="128"/>
      <c r="L493" s="130"/>
      <c r="M493" s="157"/>
      <c r="N493" s="144"/>
      <c r="O493" s="116"/>
      <c r="P493" s="126" t="s">
        <v>105</v>
      </c>
      <c r="Q493" s="127">
        <f>VLOOKUP($S481,'Tischplan_16er_1.-5.'!$4:$100,20)</f>
        <v>2</v>
      </c>
      <c r="R493" s="127">
        <f>VLOOKUP($S481,'Tischplan_16er_1.-5.'!$4:$100,21)</f>
        <v>4</v>
      </c>
      <c r="S493" s="128"/>
      <c r="T493" s="128"/>
      <c r="U493" s="129"/>
      <c r="V493" s="130"/>
      <c r="W493" s="131"/>
      <c r="X493" s="128"/>
      <c r="Y493" s="128"/>
      <c r="Z493" s="128"/>
      <c r="AA493" s="130"/>
      <c r="AB493" s="157"/>
    </row>
    <row r="494" spans="1:28" ht="18" customHeight="1" thickBot="1" x14ac:dyDescent="0.25">
      <c r="A494" s="132" t="s">
        <v>137</v>
      </c>
      <c r="B494" s="133"/>
      <c r="C494" s="133"/>
      <c r="D494" s="134"/>
      <c r="E494" s="134"/>
      <c r="F494" s="135"/>
      <c r="G494" s="136"/>
      <c r="H494" s="117"/>
      <c r="I494" s="134"/>
      <c r="J494" s="134"/>
      <c r="K494" s="134"/>
      <c r="L494" s="136"/>
      <c r="N494" s="144"/>
      <c r="O494" s="116"/>
      <c r="P494" s="132" t="s">
        <v>137</v>
      </c>
      <c r="Q494" s="133"/>
      <c r="R494" s="133"/>
      <c r="S494" s="134"/>
      <c r="T494" s="134"/>
      <c r="U494" s="135"/>
      <c r="V494" s="136"/>
      <c r="W494" s="117"/>
      <c r="X494" s="134"/>
      <c r="Y494" s="134"/>
      <c r="Z494" s="134"/>
      <c r="AA494" s="136"/>
      <c r="AB494" s="156"/>
    </row>
    <row r="495" spans="1:28" ht="3" customHeight="1" x14ac:dyDescent="0.2"/>
    <row r="496" spans="1:28" ht="24" customHeight="1" thickBot="1" x14ac:dyDescent="0.25">
      <c r="A496" s="110"/>
      <c r="B496" s="287" t="str">
        <f>$B$1</f>
        <v xml:space="preserve">  2-Serien Liga</v>
      </c>
      <c r="C496" s="287"/>
      <c r="D496" s="287"/>
      <c r="E496" s="287"/>
      <c r="F496" s="287"/>
      <c r="G496" s="287"/>
      <c r="H496" s="287"/>
      <c r="I496" s="287"/>
      <c r="J496" s="288">
        <f>$J$1</f>
        <v>2023</v>
      </c>
      <c r="K496" s="288"/>
      <c r="L496" s="288"/>
      <c r="M496" s="160" t="s">
        <v>132</v>
      </c>
      <c r="N496" s="148"/>
      <c r="O496" s="111">
        <v>2</v>
      </c>
      <c r="P496" s="110"/>
      <c r="Q496" s="287" t="str">
        <f>$B$1</f>
        <v xml:space="preserve">  2-Serien Liga</v>
      </c>
      <c r="R496" s="287"/>
      <c r="S496" s="287"/>
      <c r="T496" s="287"/>
      <c r="U496" s="287"/>
      <c r="V496" s="287"/>
      <c r="W496" s="287"/>
      <c r="X496" s="287"/>
      <c r="Y496" s="288">
        <f>$J$1</f>
        <v>2023</v>
      </c>
      <c r="Z496" s="288"/>
      <c r="AA496" s="288"/>
    </row>
    <row r="497" spans="1:28" ht="18" customHeight="1" thickBot="1" x14ac:dyDescent="0.3">
      <c r="A497" s="113" t="s">
        <v>90</v>
      </c>
      <c r="B497" s="114"/>
      <c r="C497" s="114"/>
      <c r="D497" s="115" t="str">
        <f>M496&amp;O496-1</f>
        <v>T1</v>
      </c>
      <c r="E497" s="115" t="s">
        <v>91</v>
      </c>
      <c r="F497" s="114"/>
      <c r="G497" s="277"/>
      <c r="H497" s="279"/>
      <c r="I497" s="279"/>
      <c r="J497" s="279"/>
      <c r="K497" s="279"/>
      <c r="L497" s="280"/>
      <c r="N497" s="146"/>
      <c r="O497" s="116"/>
      <c r="P497" s="113" t="s">
        <v>90</v>
      </c>
      <c r="Q497" s="114"/>
      <c r="R497" s="114"/>
      <c r="S497" s="115" t="str">
        <f>M496&amp;O496</f>
        <v>T2</v>
      </c>
      <c r="T497" s="115" t="s">
        <v>91</v>
      </c>
      <c r="U497" s="114"/>
      <c r="V497" s="277"/>
      <c r="W497" s="277"/>
      <c r="X497" s="277"/>
      <c r="Y497" s="277"/>
      <c r="Z497" s="277"/>
      <c r="AA497" s="278"/>
      <c r="AB497" s="156"/>
    </row>
    <row r="498" spans="1:28" ht="18" customHeight="1" thickBot="1" x14ac:dyDescent="0.25">
      <c r="A498" s="117" t="s">
        <v>92</v>
      </c>
      <c r="B498" s="118" t="s">
        <v>93</v>
      </c>
      <c r="C498" s="118" t="s">
        <v>23</v>
      </c>
      <c r="D498" s="118" t="s">
        <v>94</v>
      </c>
      <c r="E498" s="118" t="s">
        <v>95</v>
      </c>
      <c r="F498" s="118" t="s">
        <v>96</v>
      </c>
      <c r="G498" s="119" t="s">
        <v>97</v>
      </c>
      <c r="H498" s="284" t="s">
        <v>98</v>
      </c>
      <c r="I498" s="285"/>
      <c r="J498" s="285"/>
      <c r="K498" s="285"/>
      <c r="L498" s="286"/>
      <c r="M498" s="156" t="s">
        <v>138</v>
      </c>
      <c r="N498" s="146"/>
      <c r="O498" s="116"/>
      <c r="P498" s="117" t="s">
        <v>92</v>
      </c>
      <c r="Q498" s="118" t="s">
        <v>93</v>
      </c>
      <c r="R498" s="118" t="s">
        <v>23</v>
      </c>
      <c r="S498" s="118" t="s">
        <v>94</v>
      </c>
      <c r="T498" s="118" t="s">
        <v>95</v>
      </c>
      <c r="U498" s="118" t="s">
        <v>96</v>
      </c>
      <c r="V498" s="119" t="s">
        <v>97</v>
      </c>
      <c r="W498" s="284" t="s">
        <v>98</v>
      </c>
      <c r="X498" s="285"/>
      <c r="Y498" s="285"/>
      <c r="Z498" s="285"/>
      <c r="AA498" s="286"/>
      <c r="AB498" s="156" t="s">
        <v>138</v>
      </c>
    </row>
    <row r="499" spans="1:28" ht="18" customHeight="1" x14ac:dyDescent="0.2">
      <c r="A499" s="120" t="s">
        <v>99</v>
      </c>
      <c r="B499" s="121">
        <f>VLOOKUP($D497,'Tischplan_16er_1.-5.'!$4:$100,2)</f>
        <v>16</v>
      </c>
      <c r="C499" s="121">
        <f>VLOOKUP($D497,'Tischplan_16er_1.-5.'!$4:$100,3)</f>
        <v>2</v>
      </c>
      <c r="D499" s="122" t="s">
        <v>100</v>
      </c>
      <c r="E499" s="122"/>
      <c r="F499" s="123"/>
      <c r="G499" s="124" t="s">
        <v>100</v>
      </c>
      <c r="H499" s="125"/>
      <c r="I499" s="122"/>
      <c r="J499" s="122"/>
      <c r="K499" s="122"/>
      <c r="L499" s="124"/>
      <c r="M499" s="157"/>
      <c r="N499" s="144"/>
      <c r="O499" s="116"/>
      <c r="P499" s="120" t="s">
        <v>99</v>
      </c>
      <c r="Q499" s="121">
        <f>VLOOKUP($S497,'Tischplan_16er_1.-5.'!$4:$100,2)</f>
        <v>15</v>
      </c>
      <c r="R499" s="121">
        <f>VLOOKUP($S497,'Tischplan_16er_1.-5.'!$4:$100,3)</f>
        <v>2</v>
      </c>
      <c r="S499" s="122"/>
      <c r="T499" s="122"/>
      <c r="U499" s="123"/>
      <c r="V499" s="124"/>
      <c r="W499" s="125"/>
      <c r="X499" s="122"/>
      <c r="Y499" s="122"/>
      <c r="Z499" s="122"/>
      <c r="AA499" s="124"/>
      <c r="AB499" s="157"/>
    </row>
    <row r="500" spans="1:28" ht="18" customHeight="1" thickBot="1" x14ac:dyDescent="0.25">
      <c r="A500" s="126" t="s">
        <v>101</v>
      </c>
      <c r="B500" s="127">
        <f>VLOOKUP($D497,'Tischplan_16er_1.-5.'!$4:$100,4)</f>
        <v>14</v>
      </c>
      <c r="C500" s="127">
        <f>VLOOKUP($D497,'Tischplan_16er_1.-5.'!$4:$100,5)</f>
        <v>1</v>
      </c>
      <c r="D500" s="128"/>
      <c r="E500" s="128"/>
      <c r="F500" s="129"/>
      <c r="G500" s="130"/>
      <c r="H500" s="131"/>
      <c r="I500" s="128"/>
      <c r="J500" s="128"/>
      <c r="K500" s="128"/>
      <c r="L500" s="130"/>
      <c r="M500" s="157"/>
      <c r="N500" s="144"/>
      <c r="O500" s="116" t="s">
        <v>100</v>
      </c>
      <c r="P500" s="126" t="s">
        <v>101</v>
      </c>
      <c r="Q500" s="127">
        <f>VLOOKUP($S497,'Tischplan_16er_1.-5.'!$4:$100,4)</f>
        <v>13</v>
      </c>
      <c r="R500" s="127">
        <f>VLOOKUP($S497,'Tischplan_16er_1.-5.'!$4:$100,5)</f>
        <v>1</v>
      </c>
      <c r="S500" s="128"/>
      <c r="T500" s="128"/>
      <c r="U500" s="129"/>
      <c r="V500" s="130"/>
      <c r="W500" s="131"/>
      <c r="X500" s="128"/>
      <c r="Y500" s="128"/>
      <c r="Z500" s="128"/>
      <c r="AA500" s="130"/>
      <c r="AB500" s="157"/>
    </row>
    <row r="501" spans="1:28" ht="18" customHeight="1" thickBot="1" x14ac:dyDescent="0.25">
      <c r="A501" s="132" t="s">
        <v>134</v>
      </c>
      <c r="B501" s="133"/>
      <c r="C501" s="133"/>
      <c r="D501" s="134"/>
      <c r="E501" s="134"/>
      <c r="F501" s="135"/>
      <c r="G501" s="136" t="s">
        <v>100</v>
      </c>
      <c r="H501" s="117"/>
      <c r="I501" s="134"/>
      <c r="J501" s="134"/>
      <c r="K501" s="134"/>
      <c r="L501" s="136"/>
      <c r="N501" s="144"/>
      <c r="O501" s="116"/>
      <c r="P501" s="132" t="s">
        <v>134</v>
      </c>
      <c r="Q501" s="133"/>
      <c r="R501" s="133"/>
      <c r="S501" s="134"/>
      <c r="T501" s="134"/>
      <c r="U501" s="135"/>
      <c r="V501" s="136"/>
      <c r="W501" s="117"/>
      <c r="X501" s="134"/>
      <c r="Y501" s="134"/>
      <c r="Z501" s="134"/>
      <c r="AA501" s="136"/>
      <c r="AB501" s="156"/>
    </row>
    <row r="502" spans="1:28" ht="18" customHeight="1" thickBot="1" x14ac:dyDescent="0.3">
      <c r="A502" s="113" t="s">
        <v>90</v>
      </c>
      <c r="B502" s="114"/>
      <c r="C502" s="114"/>
      <c r="D502" s="115" t="str">
        <f>D497</f>
        <v>T1</v>
      </c>
      <c r="E502" s="115" t="s">
        <v>91</v>
      </c>
      <c r="F502" s="114"/>
      <c r="G502" s="277"/>
      <c r="H502" s="279"/>
      <c r="I502" s="279"/>
      <c r="J502" s="279"/>
      <c r="K502" s="279"/>
      <c r="L502" s="280"/>
      <c r="M502" s="156" t="s">
        <v>138</v>
      </c>
      <c r="N502" s="144"/>
      <c r="O502" s="116"/>
      <c r="P502" s="113" t="s">
        <v>90</v>
      </c>
      <c r="Q502" s="114"/>
      <c r="R502" s="114"/>
      <c r="S502" s="115" t="str">
        <f>S497</f>
        <v>T2</v>
      </c>
      <c r="T502" s="115" t="s">
        <v>91</v>
      </c>
      <c r="U502" s="114"/>
      <c r="V502" s="277"/>
      <c r="W502" s="277"/>
      <c r="X502" s="277"/>
      <c r="Y502" s="277"/>
      <c r="Z502" s="277"/>
      <c r="AA502" s="278"/>
      <c r="AB502" s="156" t="s">
        <v>138</v>
      </c>
    </row>
    <row r="503" spans="1:28" ht="18" customHeight="1" x14ac:dyDescent="0.2">
      <c r="A503" s="120" t="s">
        <v>102</v>
      </c>
      <c r="B503" s="121">
        <f>VLOOKUP($D497,'Tischplan_16er_1.-5.'!$4:$100,10)</f>
        <v>7</v>
      </c>
      <c r="C503" s="121">
        <f>VLOOKUP($D497,'Tischplan_16er_1.-5.'!$4:$100,11)</f>
        <v>4</v>
      </c>
      <c r="D503" s="122"/>
      <c r="E503" s="122"/>
      <c r="F503" s="123"/>
      <c r="G503" s="124" t="s">
        <v>100</v>
      </c>
      <c r="H503" s="125"/>
      <c r="I503" s="122"/>
      <c r="J503" s="122"/>
      <c r="K503" s="122"/>
      <c r="L503" s="124"/>
      <c r="M503" s="157"/>
      <c r="N503" s="149"/>
      <c r="O503" s="137"/>
      <c r="P503" s="120" t="s">
        <v>102</v>
      </c>
      <c r="Q503" s="121">
        <f>VLOOKUP($S497,'Tischplan_16er_1.-5.'!$4:$100,10)</f>
        <v>8</v>
      </c>
      <c r="R503" s="121">
        <f>VLOOKUP($S497,'Tischplan_16er_1.-5.'!$4:$100,11)</f>
        <v>4</v>
      </c>
      <c r="S503" s="122"/>
      <c r="T503" s="122"/>
      <c r="U503" s="123"/>
      <c r="V503" s="124"/>
      <c r="W503" s="125"/>
      <c r="X503" s="122"/>
      <c r="Y503" s="122"/>
      <c r="Z503" s="122"/>
      <c r="AA503" s="124"/>
      <c r="AB503" s="157"/>
    </row>
    <row r="504" spans="1:28" ht="18" customHeight="1" thickBot="1" x14ac:dyDescent="0.25">
      <c r="A504" s="126" t="s">
        <v>103</v>
      </c>
      <c r="B504" s="127">
        <f>VLOOKUP($D497,'Tischplan_16er_1.-5.'!$4:$100,12)</f>
        <v>8</v>
      </c>
      <c r="C504" s="127">
        <f>VLOOKUP($D497,'Tischplan_16er_1.-5.'!$4:$100,13)</f>
        <v>3</v>
      </c>
      <c r="D504" s="128"/>
      <c r="E504" s="128"/>
      <c r="F504" s="129"/>
      <c r="G504" s="130"/>
      <c r="H504" s="131"/>
      <c r="I504" s="128"/>
      <c r="J504" s="128"/>
      <c r="K504" s="128"/>
      <c r="L504" s="130"/>
      <c r="M504" s="157"/>
      <c r="N504" s="149"/>
      <c r="O504" s="137"/>
      <c r="P504" s="126" t="s">
        <v>103</v>
      </c>
      <c r="Q504" s="127">
        <f>VLOOKUP($S497,'Tischplan_16er_1.-5.'!$4:$100,12)</f>
        <v>7</v>
      </c>
      <c r="R504" s="127">
        <f>VLOOKUP($S497,'Tischplan_16er_1.-5.'!$4:$100,13)</f>
        <v>3</v>
      </c>
      <c r="S504" s="128"/>
      <c r="T504" s="128"/>
      <c r="U504" s="129"/>
      <c r="V504" s="130"/>
      <c r="W504" s="131"/>
      <c r="X504" s="128"/>
      <c r="Y504" s="128"/>
      <c r="Z504" s="128"/>
      <c r="AA504" s="130"/>
      <c r="AB504" s="157"/>
    </row>
    <row r="505" spans="1:28" ht="18" customHeight="1" thickBot="1" x14ac:dyDescent="0.25">
      <c r="A505" s="132" t="s">
        <v>135</v>
      </c>
      <c r="B505" s="133"/>
      <c r="C505" s="133"/>
      <c r="D505" s="134"/>
      <c r="E505" s="134"/>
      <c r="F505" s="135"/>
      <c r="G505" s="136"/>
      <c r="H505" s="117"/>
      <c r="I505" s="134"/>
      <c r="J505" s="134"/>
      <c r="K505" s="134"/>
      <c r="L505" s="136"/>
      <c r="N505" s="144"/>
      <c r="O505" s="116"/>
      <c r="P505" s="132" t="s">
        <v>135</v>
      </c>
      <c r="Q505" s="133"/>
      <c r="R505" s="133"/>
      <c r="S505" s="134"/>
      <c r="T505" s="134"/>
      <c r="U505" s="135"/>
      <c r="V505" s="136"/>
      <c r="W505" s="117"/>
      <c r="X505" s="134"/>
      <c r="Y505" s="134"/>
      <c r="Z505" s="134"/>
      <c r="AA505" s="136"/>
      <c r="AB505" s="156"/>
    </row>
    <row r="506" spans="1:28" ht="18" customHeight="1" thickBot="1" x14ac:dyDescent="0.25">
      <c r="A506" s="281" t="s">
        <v>136</v>
      </c>
      <c r="B506" s="282"/>
      <c r="C506" s="283"/>
      <c r="D506" s="134" t="s">
        <v>100</v>
      </c>
      <c r="E506" s="134"/>
      <c r="F506" s="135"/>
      <c r="G506" s="136" t="s">
        <v>100</v>
      </c>
      <c r="H506" s="117"/>
      <c r="I506" s="134"/>
      <c r="J506" s="134"/>
      <c r="K506" s="134"/>
      <c r="L506" s="136"/>
      <c r="N506" s="144"/>
      <c r="O506" s="116"/>
      <c r="P506" s="281" t="s">
        <v>136</v>
      </c>
      <c r="Q506" s="282"/>
      <c r="R506" s="283"/>
      <c r="S506" s="134" t="s">
        <v>100</v>
      </c>
      <c r="T506" s="134"/>
      <c r="U506" s="135"/>
      <c r="V506" s="136" t="s">
        <v>100</v>
      </c>
      <c r="W506" s="117"/>
      <c r="X506" s="134"/>
      <c r="Y506" s="134"/>
      <c r="Z506" s="134"/>
      <c r="AA506" s="136"/>
      <c r="AB506" s="156"/>
    </row>
    <row r="507" spans="1:28" ht="18" customHeight="1" thickBot="1" x14ac:dyDescent="0.3">
      <c r="A507" s="113" t="s">
        <v>90</v>
      </c>
      <c r="B507" s="114"/>
      <c r="C507" s="114"/>
      <c r="D507" s="115" t="str">
        <f>D497</f>
        <v>T1</v>
      </c>
      <c r="E507" s="115" t="s">
        <v>91</v>
      </c>
      <c r="F507" s="114"/>
      <c r="G507" s="277"/>
      <c r="H507" s="277"/>
      <c r="I507" s="277"/>
      <c r="J507" s="277"/>
      <c r="K507" s="277"/>
      <c r="L507" s="278"/>
      <c r="M507" s="156" t="s">
        <v>138</v>
      </c>
      <c r="N507" s="144"/>
      <c r="O507" s="116"/>
      <c r="P507" s="113" t="s">
        <v>90</v>
      </c>
      <c r="Q507" s="114"/>
      <c r="R507" s="114"/>
      <c r="S507" s="115" t="str">
        <f>S497</f>
        <v>T2</v>
      </c>
      <c r="T507" s="115" t="s">
        <v>91</v>
      </c>
      <c r="U507" s="114"/>
      <c r="V507" s="277"/>
      <c r="W507" s="277"/>
      <c r="X507" s="277"/>
      <c r="Y507" s="277"/>
      <c r="Z507" s="277"/>
      <c r="AA507" s="278"/>
      <c r="AB507" s="156" t="s">
        <v>138</v>
      </c>
    </row>
    <row r="508" spans="1:28" ht="18" customHeight="1" x14ac:dyDescent="0.2">
      <c r="A508" s="120" t="s">
        <v>104</v>
      </c>
      <c r="B508" s="121">
        <f>VLOOKUP($D497,'Tischplan_16er_1.-5.'!$4:$100,18)</f>
        <v>6</v>
      </c>
      <c r="C508" s="121">
        <f>VLOOKUP($D497,'Tischplan_16er_1.-5.'!$4:$100,19)</f>
        <v>3</v>
      </c>
      <c r="D508" s="122"/>
      <c r="E508" s="122"/>
      <c r="F508" s="123"/>
      <c r="G508" s="124"/>
      <c r="H508" s="125"/>
      <c r="I508" s="122"/>
      <c r="J508" s="122"/>
      <c r="K508" s="122"/>
      <c r="L508" s="124"/>
      <c r="M508" s="157"/>
      <c r="N508" s="144"/>
      <c r="O508" s="116"/>
      <c r="P508" s="120" t="s">
        <v>104</v>
      </c>
      <c r="Q508" s="121">
        <f>VLOOKUP($S497,'Tischplan_16er_1.-5.'!$4:$100,18)</f>
        <v>5</v>
      </c>
      <c r="R508" s="121">
        <f>VLOOKUP($S497,'Tischplan_16er_1.-5.'!$4:$100,19)</f>
        <v>3</v>
      </c>
      <c r="S508" s="122"/>
      <c r="T508" s="122"/>
      <c r="U508" s="123"/>
      <c r="V508" s="124"/>
      <c r="W508" s="125"/>
      <c r="X508" s="122"/>
      <c r="Y508" s="122"/>
      <c r="Z508" s="122"/>
      <c r="AA508" s="124"/>
      <c r="AB508" s="157"/>
    </row>
    <row r="509" spans="1:28" ht="18" customHeight="1" thickBot="1" x14ac:dyDescent="0.25">
      <c r="A509" s="126" t="s">
        <v>105</v>
      </c>
      <c r="B509" s="127">
        <f>VLOOKUP($D497,'Tischplan_16er_1.-5.'!$4:$100,20)</f>
        <v>7</v>
      </c>
      <c r="C509" s="127">
        <f>VLOOKUP($D497,'Tischplan_16er_1.-5.'!$4:$100,21)</f>
        <v>4</v>
      </c>
      <c r="D509" s="128"/>
      <c r="E509" s="128"/>
      <c r="F509" s="129"/>
      <c r="G509" s="130"/>
      <c r="H509" s="131"/>
      <c r="I509" s="128"/>
      <c r="J509" s="128"/>
      <c r="K509" s="128"/>
      <c r="L509" s="130"/>
      <c r="M509" s="157"/>
      <c r="N509" s="144"/>
      <c r="O509" s="116"/>
      <c r="P509" s="126" t="s">
        <v>105</v>
      </c>
      <c r="Q509" s="127">
        <f>VLOOKUP($S497,'Tischplan_16er_1.-5.'!$4:$100,20)</f>
        <v>8</v>
      </c>
      <c r="R509" s="127">
        <f>VLOOKUP($S497,'Tischplan_16er_1.-5.'!$4:$100,21)</f>
        <v>4</v>
      </c>
      <c r="S509" s="128"/>
      <c r="T509" s="128"/>
      <c r="U509" s="129"/>
      <c r="V509" s="130"/>
      <c r="W509" s="131"/>
      <c r="X509" s="128"/>
      <c r="Y509" s="128"/>
      <c r="Z509" s="128"/>
      <c r="AA509" s="130"/>
      <c r="AB509" s="157"/>
    </row>
    <row r="510" spans="1:28" ht="18" customHeight="1" thickBot="1" x14ac:dyDescent="0.25">
      <c r="A510" s="132" t="s">
        <v>137</v>
      </c>
      <c r="B510" s="133"/>
      <c r="C510" s="133"/>
      <c r="D510" s="134"/>
      <c r="E510" s="134"/>
      <c r="F510" s="135"/>
      <c r="G510" s="136"/>
      <c r="H510" s="117"/>
      <c r="I510" s="134"/>
      <c r="J510" s="134"/>
      <c r="K510" s="134"/>
      <c r="L510" s="136"/>
      <c r="N510" s="144"/>
      <c r="O510" s="116"/>
      <c r="P510" s="132" t="s">
        <v>137</v>
      </c>
      <c r="Q510" s="133"/>
      <c r="R510" s="133"/>
      <c r="S510" s="134"/>
      <c r="T510" s="134"/>
      <c r="U510" s="135"/>
      <c r="V510" s="136"/>
      <c r="W510" s="117"/>
      <c r="X510" s="134"/>
      <c r="Y510" s="134"/>
      <c r="Z510" s="134"/>
      <c r="AA510" s="136"/>
      <c r="AB510" s="156"/>
    </row>
    <row r="511" spans="1:28" ht="15" customHeight="1" x14ac:dyDescent="0.2">
      <c r="A511" s="138"/>
      <c r="B511" s="139"/>
      <c r="C511" s="139"/>
      <c r="D511" s="139"/>
      <c r="E511" s="139"/>
      <c r="F511" s="139"/>
      <c r="G511" s="139"/>
      <c r="H511" s="139"/>
      <c r="I511" s="139"/>
      <c r="J511" s="139"/>
      <c r="K511" s="139"/>
      <c r="L511" s="139"/>
      <c r="M511" s="158"/>
      <c r="N511" s="147"/>
      <c r="O511" s="140"/>
      <c r="P511" s="138"/>
      <c r="Q511" s="139"/>
      <c r="R511" s="139"/>
      <c r="S511" s="139"/>
      <c r="T511" s="139"/>
      <c r="U511" s="139"/>
      <c r="V511" s="139"/>
      <c r="W511" s="139"/>
      <c r="X511" s="139"/>
      <c r="Y511" s="139"/>
      <c r="Z511" s="139"/>
      <c r="AA511" s="139"/>
    </row>
    <row r="512" spans="1:28" ht="15" customHeight="1" x14ac:dyDescent="0.2">
      <c r="A512" s="141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59"/>
      <c r="N512" s="142"/>
      <c r="O512" s="143"/>
      <c r="P512" s="141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  <c r="AA512" s="142"/>
    </row>
    <row r="513" spans="1:28" ht="24" customHeight="1" thickBot="1" x14ac:dyDescent="0.25">
      <c r="A513" s="110"/>
      <c r="B513" s="287" t="str">
        <f>$B$1</f>
        <v xml:space="preserve">  2-Serien Liga</v>
      </c>
      <c r="C513" s="287"/>
      <c r="D513" s="287"/>
      <c r="E513" s="287"/>
      <c r="F513" s="287"/>
      <c r="G513" s="287"/>
      <c r="H513" s="287"/>
      <c r="I513" s="287"/>
      <c r="J513" s="288">
        <f>$J$1</f>
        <v>2023</v>
      </c>
      <c r="K513" s="288"/>
      <c r="L513" s="288"/>
      <c r="M513" s="160" t="str">
        <f>M496</f>
        <v>T</v>
      </c>
      <c r="N513" s="148"/>
      <c r="O513" s="111">
        <f>O496+2</f>
        <v>4</v>
      </c>
      <c r="P513" s="110"/>
      <c r="Q513" s="287" t="str">
        <f>$B$1</f>
        <v xml:space="preserve">  2-Serien Liga</v>
      </c>
      <c r="R513" s="287"/>
      <c r="S513" s="287"/>
      <c r="T513" s="287"/>
      <c r="U513" s="287"/>
      <c r="V513" s="287"/>
      <c r="W513" s="287"/>
      <c r="X513" s="287"/>
      <c r="Y513" s="288">
        <f>$J$1</f>
        <v>2023</v>
      </c>
      <c r="Z513" s="288"/>
      <c r="AA513" s="288"/>
    </row>
    <row r="514" spans="1:28" ht="18" customHeight="1" thickBot="1" x14ac:dyDescent="0.3">
      <c r="A514" s="113" t="s">
        <v>90</v>
      </c>
      <c r="B514" s="114"/>
      <c r="C514" s="114"/>
      <c r="D514" s="115" t="str">
        <f>M513&amp;O513-1</f>
        <v>T3</v>
      </c>
      <c r="E514" s="115" t="s">
        <v>91</v>
      </c>
      <c r="F514" s="114"/>
      <c r="G514" s="277"/>
      <c r="H514" s="279"/>
      <c r="I514" s="279"/>
      <c r="J514" s="279"/>
      <c r="K514" s="279"/>
      <c r="L514" s="280"/>
      <c r="N514" s="146"/>
      <c r="O514" s="116"/>
      <c r="P514" s="113" t="s">
        <v>90</v>
      </c>
      <c r="Q514" s="114"/>
      <c r="R514" s="114"/>
      <c r="S514" s="115" t="str">
        <f>M513&amp;O513</f>
        <v>T4</v>
      </c>
      <c r="T514" s="115" t="s">
        <v>91</v>
      </c>
      <c r="U514" s="114"/>
      <c r="V514" s="277"/>
      <c r="W514" s="277"/>
      <c r="X514" s="277"/>
      <c r="Y514" s="277"/>
      <c r="Z514" s="277"/>
      <c r="AA514" s="278"/>
      <c r="AB514" s="156"/>
    </row>
    <row r="515" spans="1:28" ht="18" customHeight="1" thickBot="1" x14ac:dyDescent="0.25">
      <c r="A515" s="117" t="s">
        <v>92</v>
      </c>
      <c r="B515" s="118" t="s">
        <v>93</v>
      </c>
      <c r="C515" s="118" t="s">
        <v>23</v>
      </c>
      <c r="D515" s="118" t="s">
        <v>94</v>
      </c>
      <c r="E515" s="118" t="s">
        <v>95</v>
      </c>
      <c r="F515" s="118" t="s">
        <v>96</v>
      </c>
      <c r="G515" s="119" t="s">
        <v>97</v>
      </c>
      <c r="H515" s="284" t="s">
        <v>98</v>
      </c>
      <c r="I515" s="285"/>
      <c r="J515" s="285"/>
      <c r="K515" s="285"/>
      <c r="L515" s="286"/>
      <c r="M515" s="156" t="s">
        <v>138</v>
      </c>
      <c r="N515" s="146"/>
      <c r="O515" s="116"/>
      <c r="P515" s="117" t="s">
        <v>92</v>
      </c>
      <c r="Q515" s="118" t="s">
        <v>93</v>
      </c>
      <c r="R515" s="118" t="s">
        <v>23</v>
      </c>
      <c r="S515" s="118" t="s">
        <v>94</v>
      </c>
      <c r="T515" s="118" t="s">
        <v>95</v>
      </c>
      <c r="U515" s="118" t="s">
        <v>96</v>
      </c>
      <c r="V515" s="119" t="s">
        <v>97</v>
      </c>
      <c r="W515" s="284" t="s">
        <v>98</v>
      </c>
      <c r="X515" s="285"/>
      <c r="Y515" s="285"/>
      <c r="Z515" s="285"/>
      <c r="AA515" s="286"/>
      <c r="AB515" s="156" t="s">
        <v>138</v>
      </c>
    </row>
    <row r="516" spans="1:28" ht="18" customHeight="1" x14ac:dyDescent="0.2">
      <c r="A516" s="120" t="s">
        <v>99</v>
      </c>
      <c r="B516" s="121">
        <f>VLOOKUP($D514,'Tischplan_16er_1.-5.'!$4:$100,2)</f>
        <v>14</v>
      </c>
      <c r="C516" s="121">
        <f>VLOOKUP($D514,'Tischplan_16er_1.-5.'!$4:$100,3)</f>
        <v>2</v>
      </c>
      <c r="D516" s="122" t="s">
        <v>100</v>
      </c>
      <c r="E516" s="122"/>
      <c r="F516" s="123"/>
      <c r="G516" s="124" t="s">
        <v>100</v>
      </c>
      <c r="H516" s="125"/>
      <c r="I516" s="122"/>
      <c r="J516" s="122"/>
      <c r="K516" s="122"/>
      <c r="L516" s="124"/>
      <c r="M516" s="157"/>
      <c r="N516" s="144"/>
      <c r="O516" s="116"/>
      <c r="P516" s="120" t="s">
        <v>99</v>
      </c>
      <c r="Q516" s="121">
        <f>VLOOKUP($S514,'Tischplan_16er_1.-5.'!$4:$100,2)</f>
        <v>13</v>
      </c>
      <c r="R516" s="121">
        <f>VLOOKUP($S514,'Tischplan_16er_1.-5.'!$4:$100,3)</f>
        <v>2</v>
      </c>
      <c r="S516" s="122"/>
      <c r="T516" s="122"/>
      <c r="U516" s="123"/>
      <c r="V516" s="124"/>
      <c r="W516" s="125"/>
      <c r="X516" s="122"/>
      <c r="Y516" s="122"/>
      <c r="Z516" s="122"/>
      <c r="AA516" s="124"/>
      <c r="AB516" s="157"/>
    </row>
    <row r="517" spans="1:28" ht="18" customHeight="1" thickBot="1" x14ac:dyDescent="0.25">
      <c r="A517" s="126" t="s">
        <v>101</v>
      </c>
      <c r="B517" s="127">
        <f>VLOOKUP($D514,'Tischplan_16er_1.-5.'!$4:$100,4)</f>
        <v>16</v>
      </c>
      <c r="C517" s="127">
        <f>VLOOKUP($D514,'Tischplan_16er_1.-5.'!$4:$100,5)</f>
        <v>1</v>
      </c>
      <c r="D517" s="128"/>
      <c r="E517" s="128"/>
      <c r="F517" s="129"/>
      <c r="G517" s="130"/>
      <c r="H517" s="131"/>
      <c r="I517" s="128"/>
      <c r="J517" s="128"/>
      <c r="K517" s="128"/>
      <c r="L517" s="130"/>
      <c r="M517" s="157"/>
      <c r="N517" s="144"/>
      <c r="O517" s="116" t="s">
        <v>100</v>
      </c>
      <c r="P517" s="126" t="s">
        <v>101</v>
      </c>
      <c r="Q517" s="127">
        <f>VLOOKUP($S514,'Tischplan_16er_1.-5.'!$4:$100,4)</f>
        <v>15</v>
      </c>
      <c r="R517" s="127">
        <f>VLOOKUP($S514,'Tischplan_16er_1.-5.'!$4:$100,5)</f>
        <v>1</v>
      </c>
      <c r="S517" s="128"/>
      <c r="T517" s="128"/>
      <c r="U517" s="129"/>
      <c r="V517" s="130"/>
      <c r="W517" s="131"/>
      <c r="X517" s="128"/>
      <c r="Y517" s="128"/>
      <c r="Z517" s="128"/>
      <c r="AA517" s="130"/>
      <c r="AB517" s="157"/>
    </row>
    <row r="518" spans="1:28" ht="18" customHeight="1" thickBot="1" x14ac:dyDescent="0.25">
      <c r="A518" s="132" t="s">
        <v>134</v>
      </c>
      <c r="B518" s="133"/>
      <c r="C518" s="133"/>
      <c r="D518" s="134"/>
      <c r="E518" s="134"/>
      <c r="F518" s="135"/>
      <c r="G518" s="136" t="s">
        <v>100</v>
      </c>
      <c r="H518" s="117"/>
      <c r="I518" s="134"/>
      <c r="J518" s="134"/>
      <c r="K518" s="134"/>
      <c r="L518" s="136"/>
      <c r="N518" s="144"/>
      <c r="O518" s="116"/>
      <c r="P518" s="132" t="s">
        <v>134</v>
      </c>
      <c r="Q518" s="133"/>
      <c r="R518" s="133"/>
      <c r="S518" s="134"/>
      <c r="T518" s="134"/>
      <c r="U518" s="135"/>
      <c r="V518" s="136"/>
      <c r="W518" s="117"/>
      <c r="X518" s="134"/>
      <c r="Y518" s="134"/>
      <c r="Z518" s="134"/>
      <c r="AA518" s="136"/>
      <c r="AB518" s="156"/>
    </row>
    <row r="519" spans="1:28" ht="18" customHeight="1" thickBot="1" x14ac:dyDescent="0.3">
      <c r="A519" s="113" t="s">
        <v>90</v>
      </c>
      <c r="B519" s="114"/>
      <c r="C519" s="114"/>
      <c r="D519" s="115" t="str">
        <f>D514</f>
        <v>T3</v>
      </c>
      <c r="E519" s="115" t="s">
        <v>91</v>
      </c>
      <c r="F519" s="114"/>
      <c r="G519" s="277"/>
      <c r="H519" s="279"/>
      <c r="I519" s="279"/>
      <c r="J519" s="279"/>
      <c r="K519" s="279"/>
      <c r="L519" s="280"/>
      <c r="M519" s="156" t="s">
        <v>138</v>
      </c>
      <c r="N519" s="144"/>
      <c r="O519" s="116"/>
      <c r="P519" s="113" t="s">
        <v>90</v>
      </c>
      <c r="Q519" s="114"/>
      <c r="R519" s="114"/>
      <c r="S519" s="115" t="str">
        <f>S514</f>
        <v>T4</v>
      </c>
      <c r="T519" s="115" t="s">
        <v>91</v>
      </c>
      <c r="U519" s="114"/>
      <c r="V519" s="277"/>
      <c r="W519" s="277"/>
      <c r="X519" s="277"/>
      <c r="Y519" s="277"/>
      <c r="Z519" s="277"/>
      <c r="AA519" s="278"/>
      <c r="AB519" s="156" t="s">
        <v>138</v>
      </c>
    </row>
    <row r="520" spans="1:28" ht="18" customHeight="1" x14ac:dyDescent="0.2">
      <c r="A520" s="120" t="s">
        <v>102</v>
      </c>
      <c r="B520" s="121">
        <f>VLOOKUP($D514,'Tischplan_16er_1.-5.'!$4:$100,10)</f>
        <v>5</v>
      </c>
      <c r="C520" s="121">
        <f>VLOOKUP($D514,'Tischplan_16er_1.-5.'!$4:$100,11)</f>
        <v>4</v>
      </c>
      <c r="D520" s="122"/>
      <c r="E520" s="122"/>
      <c r="F520" s="123"/>
      <c r="G520" s="124" t="s">
        <v>100</v>
      </c>
      <c r="H520" s="125"/>
      <c r="I520" s="122"/>
      <c r="J520" s="122"/>
      <c r="K520" s="122"/>
      <c r="L520" s="124"/>
      <c r="M520" s="157"/>
      <c r="N520" s="149"/>
      <c r="O520" s="137"/>
      <c r="P520" s="120" t="s">
        <v>102</v>
      </c>
      <c r="Q520" s="121">
        <f>VLOOKUP($S514,'Tischplan_16er_1.-5.'!$4:$100,10)</f>
        <v>6</v>
      </c>
      <c r="R520" s="121">
        <f>VLOOKUP($S514,'Tischplan_16er_1.-5.'!$4:$100,11)</f>
        <v>4</v>
      </c>
      <c r="S520" s="122"/>
      <c r="T520" s="122"/>
      <c r="U520" s="123"/>
      <c r="V520" s="124"/>
      <c r="W520" s="125"/>
      <c r="X520" s="122"/>
      <c r="Y520" s="122"/>
      <c r="Z520" s="122"/>
      <c r="AA520" s="124"/>
      <c r="AB520" s="157"/>
    </row>
    <row r="521" spans="1:28" ht="18" customHeight="1" thickBot="1" x14ac:dyDescent="0.25">
      <c r="A521" s="126" t="s">
        <v>103</v>
      </c>
      <c r="B521" s="127">
        <f>VLOOKUP($D514,'Tischplan_16er_1.-5.'!$4:$100,12)</f>
        <v>6</v>
      </c>
      <c r="C521" s="127">
        <f>VLOOKUP($D514,'Tischplan_16er_1.-5.'!$4:$100,13)</f>
        <v>3</v>
      </c>
      <c r="D521" s="128"/>
      <c r="E521" s="128"/>
      <c r="F521" s="129"/>
      <c r="G521" s="130"/>
      <c r="H521" s="131"/>
      <c r="I521" s="128"/>
      <c r="J521" s="128"/>
      <c r="K521" s="128"/>
      <c r="L521" s="130"/>
      <c r="M521" s="157"/>
      <c r="N521" s="149"/>
      <c r="O521" s="137"/>
      <c r="P521" s="126" t="s">
        <v>103</v>
      </c>
      <c r="Q521" s="127">
        <f>VLOOKUP($S514,'Tischplan_16er_1.-5.'!$4:$100,12)</f>
        <v>5</v>
      </c>
      <c r="R521" s="127">
        <f>VLOOKUP($S514,'Tischplan_16er_1.-5.'!$4:$100,13)</f>
        <v>3</v>
      </c>
      <c r="S521" s="128"/>
      <c r="T521" s="128"/>
      <c r="U521" s="129"/>
      <c r="V521" s="130"/>
      <c r="W521" s="131"/>
      <c r="X521" s="128"/>
      <c r="Y521" s="128"/>
      <c r="Z521" s="128"/>
      <c r="AA521" s="130"/>
      <c r="AB521" s="157"/>
    </row>
    <row r="522" spans="1:28" ht="18" customHeight="1" thickBot="1" x14ac:dyDescent="0.25">
      <c r="A522" s="132" t="s">
        <v>135</v>
      </c>
      <c r="B522" s="133"/>
      <c r="C522" s="133"/>
      <c r="D522" s="134"/>
      <c r="E522" s="134"/>
      <c r="F522" s="135"/>
      <c r="G522" s="136"/>
      <c r="H522" s="117"/>
      <c r="I522" s="134"/>
      <c r="J522" s="134"/>
      <c r="K522" s="134"/>
      <c r="L522" s="136"/>
      <c r="N522" s="144"/>
      <c r="O522" s="116"/>
      <c r="P522" s="132" t="s">
        <v>135</v>
      </c>
      <c r="Q522" s="133"/>
      <c r="R522" s="133"/>
      <c r="S522" s="134"/>
      <c r="T522" s="134"/>
      <c r="U522" s="135"/>
      <c r="V522" s="136"/>
      <c r="W522" s="117"/>
      <c r="X522" s="134"/>
      <c r="Y522" s="134"/>
      <c r="Z522" s="134"/>
      <c r="AA522" s="136"/>
      <c r="AB522" s="156"/>
    </row>
    <row r="523" spans="1:28" ht="18" customHeight="1" thickBot="1" x14ac:dyDescent="0.25">
      <c r="A523" s="281" t="s">
        <v>136</v>
      </c>
      <c r="B523" s="282"/>
      <c r="C523" s="283"/>
      <c r="D523" s="134" t="s">
        <v>100</v>
      </c>
      <c r="E523" s="134"/>
      <c r="F523" s="135"/>
      <c r="G523" s="136" t="s">
        <v>100</v>
      </c>
      <c r="H523" s="117"/>
      <c r="I523" s="134"/>
      <c r="J523" s="134"/>
      <c r="K523" s="134"/>
      <c r="L523" s="136"/>
      <c r="N523" s="144"/>
      <c r="O523" s="116"/>
      <c r="P523" s="281" t="s">
        <v>136</v>
      </c>
      <c r="Q523" s="282"/>
      <c r="R523" s="283"/>
      <c r="S523" s="134" t="s">
        <v>100</v>
      </c>
      <c r="T523" s="134"/>
      <c r="U523" s="135"/>
      <c r="V523" s="136" t="s">
        <v>100</v>
      </c>
      <c r="W523" s="117"/>
      <c r="X523" s="134"/>
      <c r="Y523" s="134"/>
      <c r="Z523" s="134"/>
      <c r="AA523" s="136"/>
      <c r="AB523" s="156"/>
    </row>
    <row r="524" spans="1:28" ht="18" customHeight="1" thickBot="1" x14ac:dyDescent="0.3">
      <c r="A524" s="113" t="s">
        <v>90</v>
      </c>
      <c r="B524" s="114"/>
      <c r="C524" s="114"/>
      <c r="D524" s="115" t="str">
        <f>D514</f>
        <v>T3</v>
      </c>
      <c r="E524" s="115" t="s">
        <v>91</v>
      </c>
      <c r="F524" s="114"/>
      <c r="G524" s="277"/>
      <c r="H524" s="277"/>
      <c r="I524" s="277"/>
      <c r="J524" s="277"/>
      <c r="K524" s="277"/>
      <c r="L524" s="278"/>
      <c r="M524" s="156" t="s">
        <v>138</v>
      </c>
      <c r="N524" s="144"/>
      <c r="O524" s="116"/>
      <c r="P524" s="113" t="s">
        <v>90</v>
      </c>
      <c r="Q524" s="114"/>
      <c r="R524" s="114"/>
      <c r="S524" s="115" t="str">
        <f>S514</f>
        <v>T4</v>
      </c>
      <c r="T524" s="115" t="s">
        <v>91</v>
      </c>
      <c r="U524" s="114"/>
      <c r="V524" s="277"/>
      <c r="W524" s="277"/>
      <c r="X524" s="277"/>
      <c r="Y524" s="277"/>
      <c r="Z524" s="277"/>
      <c r="AA524" s="278"/>
      <c r="AB524" s="156" t="s">
        <v>138</v>
      </c>
    </row>
    <row r="525" spans="1:28" ht="18" customHeight="1" x14ac:dyDescent="0.2">
      <c r="A525" s="120" t="s">
        <v>104</v>
      </c>
      <c r="B525" s="121">
        <f>VLOOKUP($D514,'Tischplan_16er_1.-5.'!$4:$100,18)</f>
        <v>8</v>
      </c>
      <c r="C525" s="121">
        <f>VLOOKUP($D514,'Tischplan_16er_1.-5.'!$4:$100,19)</f>
        <v>3</v>
      </c>
      <c r="D525" s="122"/>
      <c r="E525" s="122"/>
      <c r="F525" s="123"/>
      <c r="G525" s="124"/>
      <c r="H525" s="125"/>
      <c r="I525" s="122"/>
      <c r="J525" s="122"/>
      <c r="K525" s="122"/>
      <c r="L525" s="124"/>
      <c r="M525" s="157"/>
      <c r="N525" s="144"/>
      <c r="O525" s="116"/>
      <c r="P525" s="120" t="s">
        <v>104</v>
      </c>
      <c r="Q525" s="121">
        <f>VLOOKUP($S514,'Tischplan_16er_1.-5.'!$4:$100,18)</f>
        <v>7</v>
      </c>
      <c r="R525" s="121">
        <f>VLOOKUP($S514,'Tischplan_16er_1.-5.'!$4:$100,19)</f>
        <v>3</v>
      </c>
      <c r="S525" s="122"/>
      <c r="T525" s="122"/>
      <c r="U525" s="123"/>
      <c r="V525" s="124"/>
      <c r="W525" s="125"/>
      <c r="X525" s="122"/>
      <c r="Y525" s="122"/>
      <c r="Z525" s="122"/>
      <c r="AA525" s="124"/>
      <c r="AB525" s="157"/>
    </row>
    <row r="526" spans="1:28" ht="18" customHeight="1" thickBot="1" x14ac:dyDescent="0.25">
      <c r="A526" s="126" t="s">
        <v>105</v>
      </c>
      <c r="B526" s="127">
        <f>VLOOKUP($D514,'Tischplan_16er_1.-5.'!$4:$100,20)</f>
        <v>5</v>
      </c>
      <c r="C526" s="127">
        <f>VLOOKUP($D514,'Tischplan_16er_1.-5.'!$4:$100,21)</f>
        <v>4</v>
      </c>
      <c r="D526" s="128"/>
      <c r="E526" s="128"/>
      <c r="F526" s="129"/>
      <c r="G526" s="130"/>
      <c r="H526" s="131"/>
      <c r="I526" s="128"/>
      <c r="J526" s="128"/>
      <c r="K526" s="128"/>
      <c r="L526" s="130"/>
      <c r="M526" s="157"/>
      <c r="N526" s="144"/>
      <c r="O526" s="116"/>
      <c r="P526" s="126" t="s">
        <v>105</v>
      </c>
      <c r="Q526" s="127">
        <f>VLOOKUP($S514,'Tischplan_16er_1.-5.'!$4:$100,20)</f>
        <v>6</v>
      </c>
      <c r="R526" s="127">
        <f>VLOOKUP($S514,'Tischplan_16er_1.-5.'!$4:$100,21)</f>
        <v>4</v>
      </c>
      <c r="S526" s="128"/>
      <c r="T526" s="128"/>
      <c r="U526" s="129"/>
      <c r="V526" s="130"/>
      <c r="W526" s="131"/>
      <c r="X526" s="128"/>
      <c r="Y526" s="128"/>
      <c r="Z526" s="128"/>
      <c r="AA526" s="130"/>
      <c r="AB526" s="157"/>
    </row>
    <row r="527" spans="1:28" ht="18" customHeight="1" thickBot="1" x14ac:dyDescent="0.25">
      <c r="A527" s="132" t="s">
        <v>137</v>
      </c>
      <c r="B527" s="133"/>
      <c r="C527" s="133"/>
      <c r="D527" s="134"/>
      <c r="E527" s="134"/>
      <c r="F527" s="135"/>
      <c r="G527" s="136"/>
      <c r="H527" s="117"/>
      <c r="I527" s="134"/>
      <c r="J527" s="134"/>
      <c r="K527" s="134"/>
      <c r="L527" s="136"/>
      <c r="N527" s="144"/>
      <c r="O527" s="116"/>
      <c r="P527" s="132" t="s">
        <v>137</v>
      </c>
      <c r="Q527" s="133"/>
      <c r="R527" s="133"/>
      <c r="S527" s="134"/>
      <c r="T527" s="134"/>
      <c r="U527" s="135"/>
      <c r="V527" s="136"/>
      <c r="W527" s="117"/>
      <c r="X527" s="134"/>
      <c r="Y527" s="134"/>
      <c r="Z527" s="134"/>
      <c r="AA527" s="136"/>
      <c r="AB527" s="156"/>
    </row>
  </sheetData>
  <sheetProtection sheet="1"/>
  <mergeCells count="448">
    <mergeCell ref="Y1:AA1"/>
    <mergeCell ref="A11:C11"/>
    <mergeCell ref="P11:R11"/>
    <mergeCell ref="W3:AA3"/>
    <mergeCell ref="H3:L3"/>
    <mergeCell ref="G2:L2"/>
    <mergeCell ref="G7:L7"/>
    <mergeCell ref="V7:AA7"/>
    <mergeCell ref="G12:L12"/>
    <mergeCell ref="B1:I1"/>
    <mergeCell ref="J1:L1"/>
    <mergeCell ref="Q1:X1"/>
    <mergeCell ref="B34:I34"/>
    <mergeCell ref="J34:L34"/>
    <mergeCell ref="Q34:X34"/>
    <mergeCell ref="Y34:AA34"/>
    <mergeCell ref="G35:L35"/>
    <mergeCell ref="V35:AA35"/>
    <mergeCell ref="V12:AA12"/>
    <mergeCell ref="V24:AA24"/>
    <mergeCell ref="V2:AA2"/>
    <mergeCell ref="G19:L19"/>
    <mergeCell ref="V19:AA19"/>
    <mergeCell ref="H20:L20"/>
    <mergeCell ref="W20:AA20"/>
    <mergeCell ref="Y18:AA18"/>
    <mergeCell ref="G29:L29"/>
    <mergeCell ref="V29:AA29"/>
    <mergeCell ref="B18:I18"/>
    <mergeCell ref="J18:L18"/>
    <mergeCell ref="Q18:X18"/>
    <mergeCell ref="G24:L24"/>
    <mergeCell ref="A28:C28"/>
    <mergeCell ref="P28:R28"/>
    <mergeCell ref="G45:L45"/>
    <mergeCell ref="V45:AA45"/>
    <mergeCell ref="B51:I51"/>
    <mergeCell ref="J51:L51"/>
    <mergeCell ref="Q51:X51"/>
    <mergeCell ref="Y51:AA51"/>
    <mergeCell ref="H36:L36"/>
    <mergeCell ref="W36:AA36"/>
    <mergeCell ref="G40:L40"/>
    <mergeCell ref="V40:AA40"/>
    <mergeCell ref="A44:C44"/>
    <mergeCell ref="P44:R44"/>
    <mergeCell ref="A61:C61"/>
    <mergeCell ref="P61:R61"/>
    <mergeCell ref="G62:L62"/>
    <mergeCell ref="V62:AA62"/>
    <mergeCell ref="B67:I67"/>
    <mergeCell ref="J67:L67"/>
    <mergeCell ref="Q67:X67"/>
    <mergeCell ref="Y67:AA67"/>
    <mergeCell ref="G52:L52"/>
    <mergeCell ref="V52:AA52"/>
    <mergeCell ref="H53:L53"/>
    <mergeCell ref="W53:AA53"/>
    <mergeCell ref="G57:L57"/>
    <mergeCell ref="V57:AA57"/>
    <mergeCell ref="A77:C77"/>
    <mergeCell ref="P77:R77"/>
    <mergeCell ref="G78:L78"/>
    <mergeCell ref="V78:AA78"/>
    <mergeCell ref="B84:I84"/>
    <mergeCell ref="J84:L84"/>
    <mergeCell ref="Q84:X84"/>
    <mergeCell ref="Y84:AA84"/>
    <mergeCell ref="G68:L68"/>
    <mergeCell ref="V68:AA68"/>
    <mergeCell ref="H69:L69"/>
    <mergeCell ref="W69:AA69"/>
    <mergeCell ref="G73:L73"/>
    <mergeCell ref="V73:AA73"/>
    <mergeCell ref="A94:C94"/>
    <mergeCell ref="P94:R94"/>
    <mergeCell ref="G95:L95"/>
    <mergeCell ref="V95:AA95"/>
    <mergeCell ref="B100:I100"/>
    <mergeCell ref="J100:L100"/>
    <mergeCell ref="Q100:X100"/>
    <mergeCell ref="Y100:AA100"/>
    <mergeCell ref="G85:L85"/>
    <mergeCell ref="V85:AA85"/>
    <mergeCell ref="H86:L86"/>
    <mergeCell ref="W86:AA86"/>
    <mergeCell ref="G90:L90"/>
    <mergeCell ref="V90:AA90"/>
    <mergeCell ref="A110:C110"/>
    <mergeCell ref="P110:R110"/>
    <mergeCell ref="G111:L111"/>
    <mergeCell ref="V111:AA111"/>
    <mergeCell ref="B117:I117"/>
    <mergeCell ref="J117:L117"/>
    <mergeCell ref="Q117:X117"/>
    <mergeCell ref="Y117:AA117"/>
    <mergeCell ref="G101:L101"/>
    <mergeCell ref="V101:AA101"/>
    <mergeCell ref="H102:L102"/>
    <mergeCell ref="W102:AA102"/>
    <mergeCell ref="G106:L106"/>
    <mergeCell ref="V106:AA106"/>
    <mergeCell ref="A127:C127"/>
    <mergeCell ref="P127:R127"/>
    <mergeCell ref="G128:L128"/>
    <mergeCell ref="V128:AA128"/>
    <mergeCell ref="B133:I133"/>
    <mergeCell ref="J133:L133"/>
    <mergeCell ref="Q133:X133"/>
    <mergeCell ref="Y133:AA133"/>
    <mergeCell ref="G118:L118"/>
    <mergeCell ref="V118:AA118"/>
    <mergeCell ref="H119:L119"/>
    <mergeCell ref="W119:AA119"/>
    <mergeCell ref="G123:L123"/>
    <mergeCell ref="V123:AA123"/>
    <mergeCell ref="A143:C143"/>
    <mergeCell ref="P143:R143"/>
    <mergeCell ref="G144:L144"/>
    <mergeCell ref="V144:AA144"/>
    <mergeCell ref="B150:I150"/>
    <mergeCell ref="J150:L150"/>
    <mergeCell ref="Q150:X150"/>
    <mergeCell ref="Y150:AA150"/>
    <mergeCell ref="G134:L134"/>
    <mergeCell ref="V134:AA134"/>
    <mergeCell ref="H135:L135"/>
    <mergeCell ref="W135:AA135"/>
    <mergeCell ref="G139:L139"/>
    <mergeCell ref="V139:AA139"/>
    <mergeCell ref="A160:C160"/>
    <mergeCell ref="P160:R160"/>
    <mergeCell ref="G161:L161"/>
    <mergeCell ref="V161:AA161"/>
    <mergeCell ref="B166:I166"/>
    <mergeCell ref="J166:L166"/>
    <mergeCell ref="Q166:X166"/>
    <mergeCell ref="Y166:AA166"/>
    <mergeCell ref="G151:L151"/>
    <mergeCell ref="V151:AA151"/>
    <mergeCell ref="H152:L152"/>
    <mergeCell ref="W152:AA152"/>
    <mergeCell ref="G156:L156"/>
    <mergeCell ref="V156:AA156"/>
    <mergeCell ref="A176:C176"/>
    <mergeCell ref="P176:R176"/>
    <mergeCell ref="G177:L177"/>
    <mergeCell ref="V177:AA177"/>
    <mergeCell ref="B183:I183"/>
    <mergeCell ref="J183:L183"/>
    <mergeCell ref="Q183:X183"/>
    <mergeCell ref="Y183:AA183"/>
    <mergeCell ref="G167:L167"/>
    <mergeCell ref="V167:AA167"/>
    <mergeCell ref="H168:L168"/>
    <mergeCell ref="W168:AA168"/>
    <mergeCell ref="G172:L172"/>
    <mergeCell ref="V172:AA172"/>
    <mergeCell ref="A193:C193"/>
    <mergeCell ref="P193:R193"/>
    <mergeCell ref="G194:L194"/>
    <mergeCell ref="V194:AA194"/>
    <mergeCell ref="B199:I199"/>
    <mergeCell ref="J199:L199"/>
    <mergeCell ref="Q199:X199"/>
    <mergeCell ref="Y199:AA199"/>
    <mergeCell ref="G184:L184"/>
    <mergeCell ref="V184:AA184"/>
    <mergeCell ref="H185:L185"/>
    <mergeCell ref="W185:AA185"/>
    <mergeCell ref="G189:L189"/>
    <mergeCell ref="V189:AA189"/>
    <mergeCell ref="A209:C209"/>
    <mergeCell ref="P209:R209"/>
    <mergeCell ref="G210:L210"/>
    <mergeCell ref="V210:AA210"/>
    <mergeCell ref="B216:I216"/>
    <mergeCell ref="J216:L216"/>
    <mergeCell ref="Q216:X216"/>
    <mergeCell ref="Y216:AA216"/>
    <mergeCell ref="G200:L200"/>
    <mergeCell ref="V200:AA200"/>
    <mergeCell ref="H201:L201"/>
    <mergeCell ref="W201:AA201"/>
    <mergeCell ref="G205:L205"/>
    <mergeCell ref="V205:AA205"/>
    <mergeCell ref="A226:C226"/>
    <mergeCell ref="P226:R226"/>
    <mergeCell ref="G227:L227"/>
    <mergeCell ref="V227:AA227"/>
    <mergeCell ref="B232:I232"/>
    <mergeCell ref="J232:L232"/>
    <mergeCell ref="Q232:X232"/>
    <mergeCell ref="Y232:AA232"/>
    <mergeCell ref="G217:L217"/>
    <mergeCell ref="V217:AA217"/>
    <mergeCell ref="H218:L218"/>
    <mergeCell ref="W218:AA218"/>
    <mergeCell ref="G222:L222"/>
    <mergeCell ref="V222:AA222"/>
    <mergeCell ref="A242:C242"/>
    <mergeCell ref="P242:R242"/>
    <mergeCell ref="G243:L243"/>
    <mergeCell ref="V243:AA243"/>
    <mergeCell ref="B249:I249"/>
    <mergeCell ref="J249:L249"/>
    <mergeCell ref="Q249:X249"/>
    <mergeCell ref="Y249:AA249"/>
    <mergeCell ref="G233:L233"/>
    <mergeCell ref="V233:AA233"/>
    <mergeCell ref="H234:L234"/>
    <mergeCell ref="W234:AA234"/>
    <mergeCell ref="G238:L238"/>
    <mergeCell ref="V238:AA238"/>
    <mergeCell ref="A259:C259"/>
    <mergeCell ref="P259:R259"/>
    <mergeCell ref="G260:L260"/>
    <mergeCell ref="V260:AA260"/>
    <mergeCell ref="B265:I265"/>
    <mergeCell ref="J265:L265"/>
    <mergeCell ref="Q265:X265"/>
    <mergeCell ref="Y265:AA265"/>
    <mergeCell ref="G250:L250"/>
    <mergeCell ref="V250:AA250"/>
    <mergeCell ref="H251:L251"/>
    <mergeCell ref="W251:AA251"/>
    <mergeCell ref="G255:L255"/>
    <mergeCell ref="V255:AA255"/>
    <mergeCell ref="A275:C275"/>
    <mergeCell ref="P275:R275"/>
    <mergeCell ref="G276:L276"/>
    <mergeCell ref="V276:AA276"/>
    <mergeCell ref="B282:I282"/>
    <mergeCell ref="J282:L282"/>
    <mergeCell ref="Q282:X282"/>
    <mergeCell ref="Y282:AA282"/>
    <mergeCell ref="G266:L266"/>
    <mergeCell ref="V266:AA266"/>
    <mergeCell ref="H267:L267"/>
    <mergeCell ref="W267:AA267"/>
    <mergeCell ref="G271:L271"/>
    <mergeCell ref="V271:AA271"/>
    <mergeCell ref="A292:C292"/>
    <mergeCell ref="P292:R292"/>
    <mergeCell ref="G293:L293"/>
    <mergeCell ref="V293:AA293"/>
    <mergeCell ref="B298:I298"/>
    <mergeCell ref="J298:L298"/>
    <mergeCell ref="Q298:X298"/>
    <mergeCell ref="Y298:AA298"/>
    <mergeCell ref="G283:L283"/>
    <mergeCell ref="V283:AA283"/>
    <mergeCell ref="H284:L284"/>
    <mergeCell ref="W284:AA284"/>
    <mergeCell ref="G288:L288"/>
    <mergeCell ref="V288:AA288"/>
    <mergeCell ref="A308:C308"/>
    <mergeCell ref="P308:R308"/>
    <mergeCell ref="G309:L309"/>
    <mergeCell ref="V309:AA309"/>
    <mergeCell ref="B315:I315"/>
    <mergeCell ref="J315:L315"/>
    <mergeCell ref="Q315:X315"/>
    <mergeCell ref="Y315:AA315"/>
    <mergeCell ref="G299:L299"/>
    <mergeCell ref="V299:AA299"/>
    <mergeCell ref="H300:L300"/>
    <mergeCell ref="W300:AA300"/>
    <mergeCell ref="G304:L304"/>
    <mergeCell ref="V304:AA304"/>
    <mergeCell ref="A325:C325"/>
    <mergeCell ref="P325:R325"/>
    <mergeCell ref="G326:L326"/>
    <mergeCell ref="V326:AA326"/>
    <mergeCell ref="B331:I331"/>
    <mergeCell ref="J331:L331"/>
    <mergeCell ref="Q331:X331"/>
    <mergeCell ref="Y331:AA331"/>
    <mergeCell ref="G316:L316"/>
    <mergeCell ref="V316:AA316"/>
    <mergeCell ref="H317:L317"/>
    <mergeCell ref="W317:AA317"/>
    <mergeCell ref="G321:L321"/>
    <mergeCell ref="V321:AA321"/>
    <mergeCell ref="A341:C341"/>
    <mergeCell ref="P341:R341"/>
    <mergeCell ref="G342:L342"/>
    <mergeCell ref="V342:AA342"/>
    <mergeCell ref="B348:I348"/>
    <mergeCell ref="J348:L348"/>
    <mergeCell ref="Q348:X348"/>
    <mergeCell ref="Y348:AA348"/>
    <mergeCell ref="G332:L332"/>
    <mergeCell ref="V332:AA332"/>
    <mergeCell ref="H333:L333"/>
    <mergeCell ref="W333:AA333"/>
    <mergeCell ref="G337:L337"/>
    <mergeCell ref="V337:AA337"/>
    <mergeCell ref="A358:C358"/>
    <mergeCell ref="P358:R358"/>
    <mergeCell ref="G359:L359"/>
    <mergeCell ref="V359:AA359"/>
    <mergeCell ref="B364:I364"/>
    <mergeCell ref="J364:L364"/>
    <mergeCell ref="Q364:X364"/>
    <mergeCell ref="Y364:AA364"/>
    <mergeCell ref="G349:L349"/>
    <mergeCell ref="V349:AA349"/>
    <mergeCell ref="H350:L350"/>
    <mergeCell ref="W350:AA350"/>
    <mergeCell ref="G354:L354"/>
    <mergeCell ref="V354:AA354"/>
    <mergeCell ref="A374:C374"/>
    <mergeCell ref="P374:R374"/>
    <mergeCell ref="G375:L375"/>
    <mergeCell ref="V375:AA375"/>
    <mergeCell ref="B381:I381"/>
    <mergeCell ref="J381:L381"/>
    <mergeCell ref="Q381:X381"/>
    <mergeCell ref="Y381:AA381"/>
    <mergeCell ref="G365:L365"/>
    <mergeCell ref="V365:AA365"/>
    <mergeCell ref="H366:L366"/>
    <mergeCell ref="W366:AA366"/>
    <mergeCell ref="G370:L370"/>
    <mergeCell ref="V370:AA370"/>
    <mergeCell ref="A391:C391"/>
    <mergeCell ref="P391:R391"/>
    <mergeCell ref="G392:L392"/>
    <mergeCell ref="V392:AA392"/>
    <mergeCell ref="B397:I397"/>
    <mergeCell ref="J397:L397"/>
    <mergeCell ref="Q397:X397"/>
    <mergeCell ref="Y397:AA397"/>
    <mergeCell ref="G382:L382"/>
    <mergeCell ref="V382:AA382"/>
    <mergeCell ref="H383:L383"/>
    <mergeCell ref="W383:AA383"/>
    <mergeCell ref="G387:L387"/>
    <mergeCell ref="V387:AA387"/>
    <mergeCell ref="A407:C407"/>
    <mergeCell ref="P407:R407"/>
    <mergeCell ref="G408:L408"/>
    <mergeCell ref="V408:AA408"/>
    <mergeCell ref="B414:I414"/>
    <mergeCell ref="J414:L414"/>
    <mergeCell ref="Q414:X414"/>
    <mergeCell ref="Y414:AA414"/>
    <mergeCell ref="G398:L398"/>
    <mergeCell ref="V398:AA398"/>
    <mergeCell ref="H399:L399"/>
    <mergeCell ref="W399:AA399"/>
    <mergeCell ref="G403:L403"/>
    <mergeCell ref="V403:AA403"/>
    <mergeCell ref="A424:C424"/>
    <mergeCell ref="P424:R424"/>
    <mergeCell ref="G425:L425"/>
    <mergeCell ref="V425:AA425"/>
    <mergeCell ref="B430:I430"/>
    <mergeCell ref="J430:L430"/>
    <mergeCell ref="Q430:X430"/>
    <mergeCell ref="Y430:AA430"/>
    <mergeCell ref="G415:L415"/>
    <mergeCell ref="V415:AA415"/>
    <mergeCell ref="H416:L416"/>
    <mergeCell ref="W416:AA416"/>
    <mergeCell ref="G420:L420"/>
    <mergeCell ref="V420:AA420"/>
    <mergeCell ref="A440:C440"/>
    <mergeCell ref="P440:R440"/>
    <mergeCell ref="G441:L441"/>
    <mergeCell ref="V441:AA441"/>
    <mergeCell ref="B447:I447"/>
    <mergeCell ref="J447:L447"/>
    <mergeCell ref="Q447:X447"/>
    <mergeCell ref="Y447:AA447"/>
    <mergeCell ref="G431:L431"/>
    <mergeCell ref="V431:AA431"/>
    <mergeCell ref="H432:L432"/>
    <mergeCell ref="W432:AA432"/>
    <mergeCell ref="G436:L436"/>
    <mergeCell ref="V436:AA436"/>
    <mergeCell ref="A457:C457"/>
    <mergeCell ref="P457:R457"/>
    <mergeCell ref="G458:L458"/>
    <mergeCell ref="V458:AA458"/>
    <mergeCell ref="B463:I463"/>
    <mergeCell ref="J463:L463"/>
    <mergeCell ref="Q463:X463"/>
    <mergeCell ref="Y463:AA463"/>
    <mergeCell ref="G448:L448"/>
    <mergeCell ref="V448:AA448"/>
    <mergeCell ref="H449:L449"/>
    <mergeCell ref="W449:AA449"/>
    <mergeCell ref="G453:L453"/>
    <mergeCell ref="V453:AA453"/>
    <mergeCell ref="A473:C473"/>
    <mergeCell ref="P473:R473"/>
    <mergeCell ref="G474:L474"/>
    <mergeCell ref="V474:AA474"/>
    <mergeCell ref="B480:I480"/>
    <mergeCell ref="J480:L480"/>
    <mergeCell ref="Q480:X480"/>
    <mergeCell ref="Y480:AA480"/>
    <mergeCell ref="G464:L464"/>
    <mergeCell ref="V464:AA464"/>
    <mergeCell ref="H465:L465"/>
    <mergeCell ref="W465:AA465"/>
    <mergeCell ref="G469:L469"/>
    <mergeCell ref="V469:AA469"/>
    <mergeCell ref="A490:C490"/>
    <mergeCell ref="P490:R490"/>
    <mergeCell ref="G491:L491"/>
    <mergeCell ref="V491:AA491"/>
    <mergeCell ref="B496:I496"/>
    <mergeCell ref="J496:L496"/>
    <mergeCell ref="Q496:X496"/>
    <mergeCell ref="Y496:AA496"/>
    <mergeCell ref="G481:L481"/>
    <mergeCell ref="V481:AA481"/>
    <mergeCell ref="H482:L482"/>
    <mergeCell ref="W482:AA482"/>
    <mergeCell ref="G486:L486"/>
    <mergeCell ref="V486:AA486"/>
    <mergeCell ref="A506:C506"/>
    <mergeCell ref="P506:R506"/>
    <mergeCell ref="G507:L507"/>
    <mergeCell ref="V507:AA507"/>
    <mergeCell ref="B513:I513"/>
    <mergeCell ref="J513:L513"/>
    <mergeCell ref="Q513:X513"/>
    <mergeCell ref="Y513:AA513"/>
    <mergeCell ref="G497:L497"/>
    <mergeCell ref="V497:AA497"/>
    <mergeCell ref="H498:L498"/>
    <mergeCell ref="W498:AA498"/>
    <mergeCell ref="G502:L502"/>
    <mergeCell ref="V502:AA502"/>
    <mergeCell ref="G524:L524"/>
    <mergeCell ref="V524:AA524"/>
    <mergeCell ref="G519:L519"/>
    <mergeCell ref="V519:AA519"/>
    <mergeCell ref="A523:C523"/>
    <mergeCell ref="P523:R523"/>
    <mergeCell ref="G514:L514"/>
    <mergeCell ref="V514:AA514"/>
    <mergeCell ref="H515:L515"/>
    <mergeCell ref="W515:AA515"/>
  </mergeCells>
  <phoneticPr fontId="0" type="noConversion"/>
  <pageMargins left="0.59055118110236227" right="0" top="0.19685039370078741" bottom="0" header="0" footer="0"/>
  <pageSetup paperSize="9" fitToHeight="0" orientation="landscape" horizontalDpi="4294967294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4</vt:i4>
      </vt:variant>
    </vt:vector>
  </HeadingPairs>
  <TitlesOfParts>
    <vt:vector size="14" baseType="lpstr">
      <vt:lpstr>Tischplan_16er_1.-5.</vt:lpstr>
      <vt:lpstr>20S</vt:lpstr>
      <vt:lpstr>Werbung A</vt:lpstr>
      <vt:lpstr>Werbung B</vt:lpstr>
      <vt:lpstr>VORNE_20S</vt:lpstr>
      <vt:lpstr>HINTEN_20S</vt:lpstr>
      <vt:lpstr>VORNE_15S</vt:lpstr>
      <vt:lpstr>HINTEN_15S</vt:lpstr>
      <vt:lpstr>VORNE_10S</vt:lpstr>
      <vt:lpstr>HINTEN_10S</vt:lpstr>
      <vt:lpstr>HINTEN_10S!Druckbereich</vt:lpstr>
      <vt:lpstr>'Tischplan_16er_1.-5.'!Druckbereich</vt:lpstr>
      <vt:lpstr>VORNE_10S!Druckbereich</vt:lpstr>
      <vt:lpstr>'Tischplan_16er_1.-5.'!Drucktitel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Knobbe</dc:creator>
  <cp:lastModifiedBy>Hans Knobbe</cp:lastModifiedBy>
  <cp:lastPrinted>2020-11-30T22:27:12Z</cp:lastPrinted>
  <dcterms:created xsi:type="dcterms:W3CDTF">2007-11-14T18:13:12Z</dcterms:created>
  <dcterms:modified xsi:type="dcterms:W3CDTF">2022-09-26T16:43:16Z</dcterms:modified>
</cp:coreProperties>
</file>