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Eigene Dateien\Skat\DSkV\Meisterschaften\DSJM\"/>
    </mc:Choice>
  </mc:AlternateContent>
  <xr:revisionPtr revIDLastSave="0" documentId="13_ncr:1_{87420C9A-270A-4727-A02C-ABB96FEC35DC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Ausfüllhilfe" sheetId="1" r:id="rId1"/>
    <sheet name="Meldeliste" sheetId="3" r:id="rId2"/>
    <sheet name="Preisliste" sheetId="4" r:id="rId3"/>
  </sheets>
  <definedNames>
    <definedName name="_xlnm._FilterDatabase" localSheetId="1" hidden="1">Meldeliste!$A$8:$U$66</definedName>
    <definedName name="_xlnm.Database" localSheetId="1">Meldeliste!$A$8:$U$66</definedName>
    <definedName name="LV_Liste">Preisliste!$J$6:$J$19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3" l="1"/>
  <c r="A9" i="3"/>
  <c r="F4" i="3"/>
  <c r="R14" i="3"/>
  <c r="I19" i="3"/>
  <c r="A14" i="3"/>
  <c r="R56" i="3" l="1"/>
  <c r="A1" i="1" l="1"/>
  <c r="J1" i="3" l="1"/>
  <c r="H7" i="4" l="1"/>
  <c r="F7" i="3"/>
  <c r="E7" i="3"/>
  <c r="F6" i="3"/>
  <c r="E6" i="3"/>
  <c r="F5" i="3"/>
  <c r="E5" i="3"/>
  <c r="E4" i="3"/>
  <c r="F3" i="3"/>
  <c r="E3" i="3"/>
  <c r="L4" i="3" l="1"/>
  <c r="I37" i="3" l="1"/>
  <c r="I35" i="3"/>
  <c r="J2" i="3" l="1"/>
  <c r="G21" i="4" l="1"/>
  <c r="B15" i="1"/>
  <c r="I8" i="3"/>
  <c r="I53" i="3"/>
  <c r="I46" i="3"/>
  <c r="I21" i="3"/>
  <c r="I54" i="3"/>
  <c r="I34" i="3"/>
  <c r="I38" i="3"/>
  <c r="I30" i="3"/>
  <c r="I26" i="3"/>
  <c r="I52" i="3"/>
  <c r="I18" i="3"/>
  <c r="I33" i="3"/>
  <c r="I57" i="3"/>
  <c r="K2" i="3"/>
  <c r="D1" i="1" s="1"/>
  <c r="I29" i="3"/>
  <c r="I44" i="3"/>
  <c r="I40" i="3"/>
  <c r="I56" i="3"/>
  <c r="I27" i="3"/>
  <c r="I14" i="3"/>
  <c r="I13" i="3"/>
  <c r="I36" i="3"/>
  <c r="I16" i="3"/>
  <c r="I61" i="3"/>
  <c r="I62" i="3"/>
  <c r="I28" i="3"/>
  <c r="I20" i="3"/>
  <c r="I50" i="3"/>
  <c r="I12" i="3"/>
  <c r="I24" i="3"/>
  <c r="I59" i="3"/>
  <c r="I22" i="3"/>
  <c r="I60" i="3"/>
  <c r="I43" i="3"/>
  <c r="I15" i="3"/>
  <c r="I10" i="3"/>
  <c r="I42" i="3"/>
  <c r="I58" i="3"/>
  <c r="I41" i="3"/>
  <c r="I51" i="3"/>
  <c r="I25" i="3"/>
  <c r="I64" i="3"/>
  <c r="I39" i="3"/>
  <c r="I32" i="3"/>
  <c r="I11" i="3"/>
  <c r="I66" i="3"/>
  <c r="I65" i="3"/>
  <c r="I63" i="3"/>
  <c r="I55" i="3"/>
  <c r="I49" i="3"/>
  <c r="I23" i="3"/>
  <c r="I48" i="3"/>
  <c r="I31" i="3"/>
  <c r="I47" i="3"/>
  <c r="I17" i="3"/>
  <c r="I45" i="3"/>
  <c r="R9" i="3"/>
  <c r="S9" i="3"/>
  <c r="R10" i="3"/>
  <c r="S10" i="3"/>
  <c r="R11" i="3"/>
  <c r="S11" i="3"/>
  <c r="R12" i="3"/>
  <c r="S12" i="3"/>
  <c r="R13" i="3"/>
  <c r="S13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A10" i="3"/>
  <c r="A11" i="3"/>
  <c r="A12" i="3"/>
  <c r="A13" i="3"/>
  <c r="A15" i="3"/>
  <c r="A16" i="3"/>
  <c r="A17" i="3"/>
  <c r="A18" i="3"/>
  <c r="A19" i="3"/>
  <c r="A20" i="3"/>
  <c r="T19" i="3" l="1"/>
  <c r="T11" i="3"/>
  <c r="T20" i="3"/>
  <c r="T17" i="3"/>
  <c r="T9" i="3"/>
  <c r="T16" i="3"/>
  <c r="T10" i="3"/>
  <c r="T15" i="3"/>
  <c r="T18" i="3"/>
  <c r="T12" i="3"/>
  <c r="T13" i="3"/>
  <c r="T14" i="3"/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R21" i="3" l="1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7" i="3"/>
  <c r="R58" i="3"/>
  <c r="R59" i="3"/>
  <c r="R60" i="3"/>
  <c r="R61" i="3"/>
  <c r="R62" i="3"/>
  <c r="R63" i="3"/>
  <c r="R64" i="3"/>
  <c r="R65" i="3"/>
  <c r="R66" i="3"/>
  <c r="Q1" i="3" l="1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T21" i="3" l="1"/>
  <c r="T65" i="3" l="1"/>
  <c r="T64" i="3"/>
  <c r="T63" i="3"/>
  <c r="T61" i="3"/>
  <c r="T60" i="3"/>
  <c r="T59" i="3"/>
  <c r="T57" i="3"/>
  <c r="T56" i="3"/>
  <c r="T55" i="3"/>
  <c r="T53" i="3"/>
  <c r="T52" i="3"/>
  <c r="T51" i="3"/>
  <c r="T49" i="3"/>
  <c r="T48" i="3"/>
  <c r="T47" i="3"/>
  <c r="T45" i="3"/>
  <c r="T44" i="3"/>
  <c r="T43" i="3"/>
  <c r="T41" i="3"/>
  <c r="T40" i="3"/>
  <c r="T39" i="3"/>
  <c r="T37" i="3"/>
  <c r="T36" i="3"/>
  <c r="T35" i="3"/>
  <c r="T33" i="3"/>
  <c r="T32" i="3"/>
  <c r="T31" i="3"/>
  <c r="T29" i="3"/>
  <c r="T28" i="3"/>
  <c r="T27" i="3"/>
  <c r="T25" i="3"/>
  <c r="T24" i="3"/>
  <c r="T23" i="3"/>
  <c r="T66" i="3"/>
  <c r="T58" i="3"/>
  <c r="T50" i="3"/>
  <c r="T42" i="3"/>
  <c r="T34" i="3"/>
  <c r="T26" i="3"/>
  <c r="T62" i="3"/>
  <c r="T54" i="3"/>
  <c r="T46" i="3"/>
  <c r="T38" i="3"/>
  <c r="T30" i="3"/>
  <c r="T22" i="3"/>
  <c r="P3" i="3"/>
  <c r="G7" i="3" l="1"/>
  <c r="G4" i="3"/>
  <c r="G5" i="3"/>
  <c r="G3" i="3"/>
  <c r="G6" i="3"/>
  <c r="I3" i="3" l="1"/>
  <c r="I1" i="3"/>
  <c r="P2" i="3" l="1"/>
  <c r="P4" i="3" l="1"/>
  <c r="N1" i="3" s="1"/>
  <c r="N3" i="3" l="1"/>
  <c r="N6" i="3"/>
  <c r="N2" i="3"/>
  <c r="N4" i="3"/>
  <c r="N5" i="3"/>
  <c r="N7" i="3" l="1"/>
</calcChain>
</file>

<file path=xl/sharedStrings.xml><?xml version="1.0" encoding="utf-8"?>
<sst xmlns="http://schemas.openxmlformats.org/spreadsheetml/2006/main" count="178" uniqueCount="139">
  <si>
    <t>wird in der Tabelle automatisch vergeben</t>
  </si>
  <si>
    <t>LV</t>
  </si>
  <si>
    <t>Spieler</t>
  </si>
  <si>
    <t>Name</t>
  </si>
  <si>
    <t>Vorname</t>
  </si>
  <si>
    <t>Geburtsdatum</t>
  </si>
  <si>
    <t>Vereinnummer</t>
  </si>
  <si>
    <t>Verein</t>
  </si>
  <si>
    <t>PLZ</t>
  </si>
  <si>
    <t>T-Shirtgröße</t>
  </si>
  <si>
    <t>Konkurrenz oder Betreuer</t>
  </si>
  <si>
    <t>Zimmerwunsch</t>
  </si>
  <si>
    <t>Startgeld</t>
  </si>
  <si>
    <t>nach Ausschreibung</t>
  </si>
  <si>
    <t>Kost und Logis</t>
  </si>
  <si>
    <t>Gesamt</t>
  </si>
  <si>
    <t>werden berechnet</t>
  </si>
  <si>
    <t>Bemerkungen</t>
  </si>
  <si>
    <t>Platz für eigene Notizen</t>
  </si>
  <si>
    <t>IBAN</t>
  </si>
  <si>
    <t>Datei speichern</t>
  </si>
  <si>
    <t>T-Shirt Größe</t>
  </si>
  <si>
    <t>ja</t>
  </si>
  <si>
    <t>m</t>
  </si>
  <si>
    <t>Jugend</t>
  </si>
  <si>
    <t>Mehrbett</t>
  </si>
  <si>
    <t>w</t>
  </si>
  <si>
    <t>Schüler</t>
  </si>
  <si>
    <t>nein</t>
  </si>
  <si>
    <t>Betreuer</t>
  </si>
  <si>
    <t>EZ</t>
  </si>
  <si>
    <t>DZ</t>
  </si>
  <si>
    <t>extern</t>
  </si>
  <si>
    <t>Begleitperson</t>
  </si>
  <si>
    <t>Kategorie</t>
  </si>
  <si>
    <t>Anzahl der Meldungen</t>
  </si>
  <si>
    <t>weiblich</t>
  </si>
  <si>
    <t>männlich</t>
  </si>
  <si>
    <t>Summe</t>
  </si>
  <si>
    <t>Bambini</t>
  </si>
  <si>
    <t>Begleitung</t>
  </si>
  <si>
    <t>S</t>
  </si>
  <si>
    <t>Geschlecht</t>
  </si>
  <si>
    <t>T-Shirt</t>
  </si>
  <si>
    <t>Konkurrenz</t>
  </si>
  <si>
    <t>Dropdowns</t>
  </si>
  <si>
    <t>Begleiter</t>
  </si>
  <si>
    <t>XS</t>
  </si>
  <si>
    <t>M</t>
  </si>
  <si>
    <t>L</t>
  </si>
  <si>
    <t>XL</t>
  </si>
  <si>
    <t>XXL</t>
  </si>
  <si>
    <t>XXXL</t>
  </si>
  <si>
    <t>152/164</t>
  </si>
  <si>
    <t>MZ (Betreuer)</t>
  </si>
  <si>
    <t xml:space="preserve"> (bitte keine Änderungen der Bezeichnung vornehmen)</t>
  </si>
  <si>
    <t>DE32 8306 5408 0001 6053 05</t>
  </si>
  <si>
    <t>Für die spielenden Teilnehmer wird die Eintragung in das Mitgliederverzeichnis als Legitimation anerkannt.</t>
  </si>
  <si>
    <t>Geburts-
datum</t>
  </si>
  <si>
    <t>VG
Nr.</t>
  </si>
  <si>
    <t>Vereinsname</t>
  </si>
  <si>
    <t>Zimmer-
wunsch</t>
  </si>
  <si>
    <t>Kost
und
Logis</t>
  </si>
  <si>
    <t>ß</t>
  </si>
  <si>
    <t>Ela</t>
  </si>
  <si>
    <t>Bezeichnung</t>
  </si>
  <si>
    <t>01</t>
  </si>
  <si>
    <t>Berlin-Brandenburg</t>
  </si>
  <si>
    <t>02</t>
  </si>
  <si>
    <t>Schleswig Holstein / Hamburg</t>
  </si>
  <si>
    <t>03</t>
  </si>
  <si>
    <t>Niedersachsen / Bremen</t>
  </si>
  <si>
    <t>04</t>
  </si>
  <si>
    <t>Nordrhein-Westfalen</t>
  </si>
  <si>
    <t>05</t>
  </si>
  <si>
    <t>Westdeutscher Skatverband</t>
  </si>
  <si>
    <t>06</t>
  </si>
  <si>
    <t>Rheinland-Pfalz / Saarland</t>
  </si>
  <si>
    <t>07</t>
  </si>
  <si>
    <t>Baden Württemberg</t>
  </si>
  <si>
    <t>08</t>
  </si>
  <si>
    <t>Bayern</t>
  </si>
  <si>
    <t>09</t>
  </si>
  <si>
    <t>Sachsen</t>
  </si>
  <si>
    <t>10</t>
  </si>
  <si>
    <t>Thüringen</t>
  </si>
  <si>
    <t>11</t>
  </si>
  <si>
    <t>Sachsen-Anhalt</t>
  </si>
  <si>
    <t>12</t>
  </si>
  <si>
    <t>Mecklenburg Vorpommern</t>
  </si>
  <si>
    <t>14</t>
  </si>
  <si>
    <t>Hessen</t>
  </si>
  <si>
    <t>Teilnehmer nächtigen generell im Mehrbettzimmer. Wünsche der Betreuer nach Einzel-oder Doppelzimmern werden nach Zahlungseingang und Verfügbarkeit berücksichtigt</t>
  </si>
  <si>
    <t>Startgeld
und Soli</t>
  </si>
  <si>
    <t>Konkurrenz
oder
Betreuer</t>
  </si>
  <si>
    <t>davon</t>
  </si>
  <si>
    <t>Lfd.
Nr.</t>
  </si>
  <si>
    <t>Extern</t>
  </si>
  <si>
    <t>Zimmer-
nummer</t>
  </si>
  <si>
    <t>SL</t>
  </si>
  <si>
    <t>Dropdownauswahl der Landesverbände 01; 02; 03; 04; 05; 06; 07; 08; 09; 10; 11; 12; 14</t>
  </si>
  <si>
    <t>Alter</t>
  </si>
  <si>
    <t>Ver.-
Nr.</t>
  </si>
  <si>
    <t>VG Nr.</t>
  </si>
  <si>
    <t>Lebensjahr noch nicht vollendet</t>
  </si>
  <si>
    <t>Jugendlicher</t>
  </si>
  <si>
    <t>&lt;= betrifft auch Bambini</t>
  </si>
  <si>
    <t>Bitte hier aus dem Auswahlfeld die Größe anklicken (Dropdownauswahl)</t>
  </si>
  <si>
    <r>
      <t xml:space="preserve">Bitte eintragen. Nummer der Verbandsgruppe mit </t>
    </r>
    <r>
      <rPr>
        <b/>
        <sz val="12"/>
        <color rgb="FFFF0000"/>
        <rFont val="Times New Roman"/>
        <family val="1"/>
      </rPr>
      <t>Gültigkeitskriterium Zahl zwischen 0 und 89</t>
    </r>
  </si>
  <si>
    <r>
      <t xml:space="preserve">Bitte die Postleitzahl des Spielerwohnortes eintragen. Ohne Angabe kein Fahrkostenzuschuss. PLZ mit </t>
    </r>
    <r>
      <rPr>
        <b/>
        <sz val="12"/>
        <color rgb="FFFF0000"/>
        <rFont val="Times New Roman"/>
        <family val="1"/>
      </rPr>
      <t>Gültigkeitskriterium Zahl zwischen 0 und 99999</t>
    </r>
  </si>
  <si>
    <t>selbsterklärend. Auch Betreuer geben bitte das Geburtsdatum an, da Jugendherbergen eine Anmeldung fordern. Daher auch die PLZ angeben.</t>
  </si>
  <si>
    <t>Für Spieler bitte die gewünschte Konkurrenz eingeben, sonst "Betreuer" oder "Begleiter" (Dropdownauswahl).</t>
  </si>
  <si>
    <t>m | w</t>
  </si>
  <si>
    <t>Geschlecht - "w" für weiblich und "m" für männlich aus der Auswahlliste eingeben (Dropdownliste).</t>
  </si>
  <si>
    <t>Im Zusammenhang mit der Konkurrenz wird die Teilnehmerzahl in der o.a. Zahlinformation angezeigt.</t>
  </si>
  <si>
    <t>Lfd. Nr.</t>
  </si>
  <si>
    <t>Mitglieds-nummer</t>
  </si>
  <si>
    <r>
      <t xml:space="preserve">wird auf der Grundlage des Geburtsdatums </t>
    </r>
    <r>
      <rPr>
        <b/>
        <sz val="12"/>
        <color rgb="FFFF0000"/>
        <rFont val="Times New Roman"/>
        <family val="1"/>
      </rPr>
      <t>zum Stichtag des Beginns der DSJM</t>
    </r>
    <r>
      <rPr>
        <sz val="12"/>
        <color theme="1"/>
        <rFont val="Times New Roman"/>
        <family val="1"/>
      </rPr>
      <t xml:space="preserve"> berechnet</t>
    </r>
  </si>
  <si>
    <t>Zimmernummer</t>
  </si>
  <si>
    <t>nicht ausfüllen wird vom DSkV Jugendreferent vergeben</t>
  </si>
  <si>
    <t>Kosten</t>
  </si>
  <si>
    <t>Einzahlungen bitte nur vom zuständigen Landesverband!</t>
  </si>
  <si>
    <t>Inhaber</t>
  </si>
  <si>
    <t>DSkV</t>
  </si>
  <si>
    <t>lt. Sportordnung Punkt 1.2</t>
  </si>
  <si>
    <r>
      <t xml:space="preserve">Bitte eintragen. Nummer des Vereines mit </t>
    </r>
    <r>
      <rPr>
        <b/>
        <sz val="12"/>
        <color rgb="FFFF0000"/>
        <rFont val="Times New Roman"/>
        <family val="1"/>
      </rPr>
      <t>Gültigkeitskriterium Zahl zwischen 0 und 199</t>
    </r>
  </si>
  <si>
    <t>Für den aktiven Spieler in der Auswahl "ja" übernehmen. Betreuer/Begleitung bitte "nein" angeben (Dropdownauswahl).</t>
  </si>
  <si>
    <t>bitte auf die richtige Schreibweise achten</t>
  </si>
  <si>
    <t>Mitgliedsnummer</t>
  </si>
  <si>
    <t>Vereinsname, wie im SkatGuru hinterlegt</t>
  </si>
  <si>
    <t>Spielleitung</t>
  </si>
  <si>
    <t>geb. nach =&gt;</t>
  </si>
  <si>
    <t>→</t>
  </si>
  <si>
    <t>in Altenburg</t>
  </si>
  <si>
    <r>
      <t xml:space="preserve">Wenn Daten aus anderen Tabellen mittels Kopierbefehl eingefügt werden sollen, bitte nur </t>
    </r>
    <r>
      <rPr>
        <b/>
        <sz val="14"/>
        <color rgb="FFFF0000"/>
        <rFont val="Times New Roman"/>
        <family val="1"/>
      </rPr>
      <t xml:space="preserve">die Werte einfügen </t>
    </r>
    <r>
      <rPr>
        <b/>
        <sz val="14"/>
        <rFont val="Times New Roman"/>
        <family val="1"/>
      </rPr>
      <t>!</t>
    </r>
  </si>
  <si>
    <t>Im Zusammenhang mit dem Geschlecht wird die Teilnehmerzahl in der o.a. Zahlinformation angezeigt.</t>
  </si>
  <si>
    <r>
      <t>Bitte beim speichern im Dateinamen die beiden "</t>
    </r>
    <r>
      <rPr>
        <b/>
        <sz val="12"/>
        <color rgb="FFFF0000"/>
        <rFont val="Times New Roman"/>
        <family val="1"/>
      </rPr>
      <t>XX</t>
    </r>
    <r>
      <rPr>
        <b/>
        <sz val="12"/>
        <color theme="1"/>
        <rFont val="Times New Roman"/>
        <family val="1"/>
      </rPr>
      <t xml:space="preserve">" mit der </t>
    </r>
    <r>
      <rPr>
        <b/>
        <sz val="12"/>
        <color rgb="FFFF0000"/>
        <rFont val="Times New Roman"/>
        <family val="1"/>
      </rPr>
      <t xml:space="preserve">Nummer des LV </t>
    </r>
    <r>
      <rPr>
        <b/>
        <sz val="12"/>
        <color theme="1"/>
        <rFont val="Times New Roman"/>
        <family val="1"/>
      </rPr>
      <t>ersetzen. Dann kann die Datei per Email versandt werden.</t>
    </r>
  </si>
  <si>
    <t>Gelbe Felder sind auszufüllen.                          In der Tabelle "Angaben" sind die auszufüllenden Felder selbsterklärend</t>
  </si>
  <si>
    <r>
      <t xml:space="preserve">bitte die 6-stellige </t>
    </r>
    <r>
      <rPr>
        <b/>
        <sz val="12"/>
        <color theme="1"/>
        <rFont val="Times New Roman"/>
        <family val="1"/>
      </rPr>
      <t>persönliche Mitgliedsnummer lt. SkatGuru</t>
    </r>
    <r>
      <rPr>
        <sz val="12"/>
        <color theme="1"/>
        <rFont val="Times New Roman"/>
        <family val="1"/>
      </rPr>
      <t xml:space="preserve"> eingeben = erscheint als "000 000"  mit </t>
    </r>
    <r>
      <rPr>
        <b/>
        <sz val="12"/>
        <color rgb="FFFF0000"/>
        <rFont val="Times New Roman"/>
        <family val="1"/>
      </rPr>
      <t>Gültigkeitskriterium Zahl zwischen 000 000 und 333 333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</si>
</sst>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0"/>
    <numFmt numFmtId="166" formatCode="000"/>
    <numFmt numFmtId="167" formatCode="000\ 000"/>
    <numFmt numFmtId="168" formatCode="#,##0.00\ &quot;€&quot;"/>
    <numFmt numFmtId="169" formatCode="00000"/>
    <numFmt numFmtId="170" formatCode="0_w_w_w"/>
    <numFmt numFmtId="171" formatCode="0_w"/>
    <numFmt numFmtId="172" formatCode="dd/mm/&quot; -&quot;"/>
    <numFmt numFmtId="173" formatCode="dd/mm/yy;@"/>
    <numFmt numFmtId="174" formatCode="0&quot;.&quot;"/>
    <numFmt numFmtId="175" formatCode="0.0"/>
    <numFmt numFmtId="176" formatCode="0;0;&quot;&quot;;\ General"/>
    <numFmt numFmtId="177" formatCode="#,##0.00\ &quot;€&quot;_w_w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rgb="FF212529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2"/>
      <color rgb="FFC00000"/>
      <name val="Times New Roman"/>
      <family val="1"/>
    </font>
    <font>
      <sz val="2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171" fontId="3" fillId="0" borderId="20" xfId="0" applyNumberFormat="1" applyFont="1" applyBorder="1"/>
    <xf numFmtId="0" fontId="3" fillId="0" borderId="21" xfId="0" applyFont="1" applyBorder="1"/>
    <xf numFmtId="171" fontId="3" fillId="0" borderId="17" xfId="0" applyNumberFormat="1" applyFont="1" applyBorder="1"/>
    <xf numFmtId="0" fontId="3" fillId="0" borderId="2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9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7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/>
    </xf>
    <xf numFmtId="172" fontId="5" fillId="0" borderId="0" xfId="0" applyNumberFormat="1" applyFont="1"/>
    <xf numFmtId="173" fontId="5" fillId="0" borderId="0" xfId="0" applyNumberFormat="1" applyFont="1" applyAlignment="1">
      <alignment horizontal="left"/>
    </xf>
    <xf numFmtId="166" fontId="5" fillId="0" borderId="0" xfId="0" applyNumberFormat="1" applyFont="1"/>
    <xf numFmtId="170" fontId="5" fillId="0" borderId="0" xfId="0" applyNumberFormat="1" applyFont="1"/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166" fontId="5" fillId="0" borderId="0" xfId="0" applyNumberFormat="1" applyFont="1" applyProtection="1">
      <protection hidden="1"/>
    </xf>
    <xf numFmtId="0" fontId="6" fillId="0" borderId="0" xfId="0" applyFont="1" applyAlignment="1" applyProtection="1">
      <alignment vertical="top" wrapText="1"/>
      <protection hidden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44" fontId="5" fillId="0" borderId="11" xfId="0" applyNumberFormat="1" applyFont="1" applyBorder="1" applyAlignment="1" applyProtection="1">
      <alignment horizontal="center"/>
      <protection hidden="1"/>
    </xf>
    <xf numFmtId="44" fontId="5" fillId="0" borderId="7" xfId="1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/>
      <protection locked="0" hidden="1"/>
    </xf>
    <xf numFmtId="169" fontId="5" fillId="2" borderId="13" xfId="0" applyNumberFormat="1" applyFont="1" applyFill="1" applyBorder="1" applyAlignment="1" applyProtection="1">
      <alignment horizontal="center" vertical="center"/>
      <protection locked="0" hidden="1"/>
    </xf>
    <xf numFmtId="44" fontId="5" fillId="0" borderId="7" xfId="0" applyNumberFormat="1" applyFont="1" applyBorder="1" applyAlignment="1" applyProtection="1">
      <alignment horizontal="center"/>
      <protection hidden="1"/>
    </xf>
    <xf numFmtId="44" fontId="5" fillId="0" borderId="13" xfId="0" applyNumberFormat="1" applyFont="1" applyBorder="1" applyProtection="1">
      <protection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Alignment="1" applyProtection="1">
      <alignment horizontal="center"/>
      <protection locked="0" hidden="1"/>
    </xf>
    <xf numFmtId="169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44" fontId="5" fillId="0" borderId="18" xfId="0" applyNumberFormat="1" applyFont="1" applyBorder="1" applyAlignment="1" applyProtection="1">
      <alignment horizontal="center"/>
      <protection hidden="1"/>
    </xf>
    <xf numFmtId="44" fontId="5" fillId="0" borderId="18" xfId="1" applyFont="1" applyBorder="1" applyAlignment="1" applyProtection="1">
      <alignment horizontal="center" vertical="center"/>
      <protection hidden="1"/>
    </xf>
    <xf numFmtId="44" fontId="5" fillId="0" borderId="9" xfId="0" applyNumberFormat="1" applyFont="1" applyBorder="1" applyProtection="1">
      <protection hidden="1"/>
    </xf>
    <xf numFmtId="0" fontId="5" fillId="2" borderId="19" xfId="0" applyFont="1" applyFill="1" applyBorder="1" applyProtection="1">
      <protection locked="0" hidden="1"/>
    </xf>
    <xf numFmtId="0" fontId="5" fillId="2" borderId="11" xfId="0" applyFont="1" applyFill="1" applyBorder="1" applyAlignment="1" applyProtection="1">
      <alignment horizontal="center"/>
      <protection locked="0" hidden="1"/>
    </xf>
    <xf numFmtId="169" fontId="5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11" xfId="0" applyFont="1" applyFill="1" applyBorder="1" applyAlignment="1" applyProtection="1">
      <alignment horizontal="center"/>
      <protection locked="0"/>
    </xf>
    <xf numFmtId="44" fontId="5" fillId="0" borderId="11" xfId="1" applyFont="1" applyBorder="1" applyAlignment="1" applyProtection="1">
      <alignment horizontal="center" vertical="center"/>
      <protection hidden="1"/>
    </xf>
    <xf numFmtId="44" fontId="5" fillId="0" borderId="11" xfId="0" applyNumberFormat="1" applyFont="1" applyBorder="1" applyProtection="1">
      <protection hidden="1"/>
    </xf>
    <xf numFmtId="0" fontId="5" fillId="2" borderId="12" xfId="0" applyFont="1" applyFill="1" applyBorder="1" applyProtection="1">
      <protection locked="0" hidden="1"/>
    </xf>
    <xf numFmtId="165" fontId="14" fillId="2" borderId="13" xfId="0" applyNumberFormat="1" applyFont="1" applyFill="1" applyBorder="1" applyAlignment="1" applyProtection="1">
      <alignment horizontal="center"/>
      <protection locked="0" hidden="1"/>
    </xf>
    <xf numFmtId="166" fontId="14" fillId="2" borderId="13" xfId="0" applyNumberFormat="1" applyFont="1" applyFill="1" applyBorder="1" applyAlignment="1" applyProtection="1">
      <alignment horizontal="center"/>
      <protection locked="0" hidden="1"/>
    </xf>
    <xf numFmtId="0" fontId="5" fillId="0" borderId="16" xfId="0" applyFont="1" applyBorder="1"/>
    <xf numFmtId="165" fontId="5" fillId="0" borderId="16" xfId="0" applyNumberFormat="1" applyFont="1" applyBorder="1"/>
    <xf numFmtId="164" fontId="12" fillId="0" borderId="0" xfId="0" applyNumberFormat="1" applyFont="1" applyAlignment="1" applyProtection="1">
      <alignment vertical="center" wrapText="1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176" fontId="5" fillId="0" borderId="0" xfId="0" applyNumberFormat="1" applyFont="1"/>
    <xf numFmtId="176" fontId="5" fillId="0" borderId="0" xfId="0" applyNumberFormat="1" applyFont="1" applyProtection="1">
      <protection hidden="1"/>
    </xf>
    <xf numFmtId="176" fontId="5" fillId="0" borderId="16" xfId="0" applyNumberFormat="1" applyFont="1" applyBorder="1"/>
    <xf numFmtId="0" fontId="5" fillId="0" borderId="24" xfId="0" applyFont="1" applyBorder="1"/>
    <xf numFmtId="0" fontId="5" fillId="0" borderId="28" xfId="0" applyFont="1" applyBorder="1"/>
    <xf numFmtId="170" fontId="5" fillId="0" borderId="29" xfId="0" applyNumberFormat="1" applyFont="1" applyBorder="1"/>
    <xf numFmtId="170" fontId="5" fillId="0" borderId="31" xfId="0" applyNumberFormat="1" applyFont="1" applyBorder="1"/>
    <xf numFmtId="0" fontId="5" fillId="0" borderId="25" xfId="0" applyFont="1" applyBorder="1"/>
    <xf numFmtId="170" fontId="5" fillId="0" borderId="33" xfId="0" applyNumberFormat="1" applyFont="1" applyBorder="1"/>
    <xf numFmtId="176" fontId="7" fillId="0" borderId="0" xfId="0" applyNumberFormat="1" applyFont="1"/>
    <xf numFmtId="166" fontId="7" fillId="0" borderId="0" xfId="0" applyNumberFormat="1" applyFont="1" applyAlignment="1">
      <alignment horizontal="right"/>
    </xf>
    <xf numFmtId="171" fontId="4" fillId="0" borderId="2" xfId="0" applyNumberFormat="1" applyFont="1" applyBorder="1"/>
    <xf numFmtId="0" fontId="4" fillId="0" borderId="3" xfId="0" applyFont="1" applyBorder="1"/>
    <xf numFmtId="0" fontId="5" fillId="0" borderId="17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44" fontId="5" fillId="0" borderId="24" xfId="0" applyNumberFormat="1" applyFont="1" applyBorder="1"/>
    <xf numFmtId="44" fontId="5" fillId="0" borderId="25" xfId="0" applyNumberFormat="1" applyFont="1" applyBorder="1"/>
    <xf numFmtId="44" fontId="7" fillId="0" borderId="2" xfId="0" applyNumberFormat="1" applyFont="1" applyBorder="1"/>
    <xf numFmtId="0" fontId="5" fillId="0" borderId="0" xfId="0" applyFont="1" applyAlignment="1">
      <alignment horizontal="left" inden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170" fontId="7" fillId="0" borderId="29" xfId="0" applyNumberFormat="1" applyFont="1" applyBorder="1"/>
    <xf numFmtId="170" fontId="7" fillId="0" borderId="31" xfId="0" applyNumberFormat="1" applyFont="1" applyBorder="1"/>
    <xf numFmtId="170" fontId="7" fillId="0" borderId="33" xfId="0" applyNumberFormat="1" applyFont="1" applyBorder="1"/>
    <xf numFmtId="0" fontId="16" fillId="0" borderId="0" xfId="0" applyFont="1"/>
    <xf numFmtId="0" fontId="5" fillId="0" borderId="0" xfId="0" applyFont="1" applyAlignment="1">
      <alignment wrapText="1"/>
    </xf>
    <xf numFmtId="0" fontId="17" fillId="0" borderId="0" xfId="0" applyFont="1"/>
    <xf numFmtId="0" fontId="5" fillId="0" borderId="0" xfId="0" quotePrefix="1" applyFont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174" fontId="5" fillId="0" borderId="34" xfId="0" applyNumberFormat="1" applyFont="1" applyBorder="1" applyAlignment="1">
      <alignment horizontal="center"/>
    </xf>
    <xf numFmtId="0" fontId="5" fillId="0" borderId="34" xfId="0" applyFont="1" applyBorder="1"/>
    <xf numFmtId="174" fontId="5" fillId="0" borderId="35" xfId="0" applyNumberFormat="1" applyFont="1" applyBorder="1" applyAlignment="1">
      <alignment horizontal="center"/>
    </xf>
    <xf numFmtId="0" fontId="5" fillId="0" borderId="35" xfId="0" applyFont="1" applyBorder="1"/>
    <xf numFmtId="14" fontId="5" fillId="0" borderId="0" xfId="0" applyNumberFormat="1" applyFont="1"/>
    <xf numFmtId="175" fontId="5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177" fontId="5" fillId="0" borderId="0" xfId="0" applyNumberFormat="1" applyFont="1"/>
    <xf numFmtId="0" fontId="14" fillId="2" borderId="13" xfId="0" applyFont="1" applyFill="1" applyBorder="1" applyAlignment="1" applyProtection="1">
      <alignment horizontal="center"/>
      <protection locked="0" hidden="1"/>
    </xf>
    <xf numFmtId="0" fontId="14" fillId="2" borderId="13" xfId="0" applyFont="1" applyFill="1" applyBorder="1" applyProtection="1">
      <protection locked="0" hidden="1"/>
    </xf>
    <xf numFmtId="173" fontId="14" fillId="2" borderId="13" xfId="0" applyNumberFormat="1" applyFont="1" applyFill="1" applyBorder="1" applyAlignment="1" applyProtection="1">
      <alignment horizontal="center" vertical="center"/>
      <protection locked="0" hidden="1"/>
    </xf>
    <xf numFmtId="167" fontId="14" fillId="2" borderId="13" xfId="0" applyNumberFormat="1" applyFont="1" applyFill="1" applyBorder="1" applyAlignment="1" applyProtection="1">
      <alignment horizontal="center"/>
      <protection locked="0" hidden="1"/>
    </xf>
    <xf numFmtId="176" fontId="14" fillId="2" borderId="13" xfId="0" applyNumberFormat="1" applyFont="1" applyFill="1" applyBorder="1" applyAlignment="1" applyProtection="1">
      <alignment vertical="center"/>
      <protection locked="0" hidden="1"/>
    </xf>
    <xf numFmtId="165" fontId="14" fillId="2" borderId="9" xfId="0" applyNumberFormat="1" applyFont="1" applyFill="1" applyBorder="1" applyAlignment="1" applyProtection="1">
      <alignment horizontal="center"/>
      <protection locked="0" hidden="1"/>
    </xf>
    <xf numFmtId="166" fontId="14" fillId="2" borderId="9" xfId="0" applyNumberFormat="1" applyFont="1" applyFill="1" applyBorder="1" applyAlignment="1" applyProtection="1">
      <alignment horizontal="center"/>
      <protection locked="0" hidden="1"/>
    </xf>
    <xf numFmtId="0" fontId="14" fillId="2" borderId="9" xfId="0" applyFont="1" applyFill="1" applyBorder="1" applyAlignment="1" applyProtection="1">
      <alignment horizontal="center"/>
      <protection locked="0" hidden="1"/>
    </xf>
    <xf numFmtId="0" fontId="14" fillId="2" borderId="9" xfId="0" applyFont="1" applyFill="1" applyBorder="1" applyProtection="1">
      <protection locked="0" hidden="1"/>
    </xf>
    <xf numFmtId="173" fontId="14" fillId="2" borderId="9" xfId="0" applyNumberFormat="1" applyFont="1" applyFill="1" applyBorder="1" applyAlignment="1" applyProtection="1">
      <alignment horizontal="center" vertical="center"/>
      <protection locked="0" hidden="1"/>
    </xf>
    <xf numFmtId="167" fontId="14" fillId="2" borderId="9" xfId="0" applyNumberFormat="1" applyFont="1" applyFill="1" applyBorder="1" applyAlignment="1" applyProtection="1">
      <alignment horizontal="center"/>
      <protection locked="0" hidden="1"/>
    </xf>
    <xf numFmtId="176" fontId="14" fillId="2" borderId="9" xfId="0" applyNumberFormat="1" applyFont="1" applyFill="1" applyBorder="1" applyAlignment="1" applyProtection="1">
      <alignment vertical="center"/>
      <protection locked="0" hidden="1"/>
    </xf>
    <xf numFmtId="165" fontId="14" fillId="2" borderId="11" xfId="0" applyNumberFormat="1" applyFont="1" applyFill="1" applyBorder="1" applyAlignment="1" applyProtection="1">
      <alignment horizontal="center"/>
      <protection locked="0" hidden="1"/>
    </xf>
    <xf numFmtId="166" fontId="14" fillId="2" borderId="11" xfId="0" applyNumberFormat="1" applyFont="1" applyFill="1" applyBorder="1" applyAlignment="1" applyProtection="1">
      <alignment horizontal="center"/>
      <protection locked="0" hidden="1"/>
    </xf>
    <xf numFmtId="0" fontId="14" fillId="2" borderId="11" xfId="0" applyFont="1" applyFill="1" applyBorder="1" applyAlignment="1" applyProtection="1">
      <alignment horizontal="center"/>
      <protection locked="0" hidden="1"/>
    </xf>
    <xf numFmtId="0" fontId="14" fillId="2" borderId="11" xfId="0" applyFont="1" applyFill="1" applyBorder="1" applyProtection="1">
      <protection locked="0" hidden="1"/>
    </xf>
    <xf numFmtId="173" fontId="14" fillId="2" borderId="11" xfId="0" applyNumberFormat="1" applyFont="1" applyFill="1" applyBorder="1" applyAlignment="1" applyProtection="1">
      <alignment horizontal="center" vertical="center"/>
      <protection locked="0" hidden="1"/>
    </xf>
    <xf numFmtId="167" fontId="14" fillId="2" borderId="11" xfId="0" applyNumberFormat="1" applyFont="1" applyFill="1" applyBorder="1" applyAlignment="1" applyProtection="1">
      <alignment horizontal="center"/>
      <protection locked="0" hidden="1"/>
    </xf>
    <xf numFmtId="176" fontId="14" fillId="2" borderId="11" xfId="0" applyNumberFormat="1" applyFont="1" applyFill="1" applyBorder="1" applyAlignment="1" applyProtection="1">
      <alignment vertical="center"/>
      <protection locked="0" hidden="1"/>
    </xf>
    <xf numFmtId="0" fontId="5" fillId="0" borderId="16" xfId="0" quotePrefix="1" applyFont="1" applyBorder="1" applyAlignment="1" applyProtection="1">
      <alignment horizontal="center" vertical="center"/>
      <protection locked="0"/>
    </xf>
    <xf numFmtId="0" fontId="5" fillId="0" borderId="16" xfId="0" quotePrefix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4" fontId="5" fillId="0" borderId="35" xfId="0" applyNumberFormat="1" applyFont="1" applyBorder="1" applyAlignment="1">
      <alignment horizontal="center"/>
    </xf>
    <xf numFmtId="14" fontId="5" fillId="0" borderId="32" xfId="0" applyNumberFormat="1" applyFont="1" applyBorder="1"/>
    <xf numFmtId="0" fontId="21" fillId="0" borderId="5" xfId="0" applyFont="1" applyBorder="1" applyAlignment="1">
      <alignment horizontal="centerContinuous" vertical="center" wrapText="1"/>
    </xf>
    <xf numFmtId="0" fontId="21" fillId="0" borderId="36" xfId="0" applyFont="1" applyBorder="1" applyAlignment="1">
      <alignment horizontal="centerContinuous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22" fillId="0" borderId="0" xfId="0" applyFont="1"/>
    <xf numFmtId="0" fontId="24" fillId="0" borderId="0" xfId="0" applyFont="1" applyAlignment="1">
      <alignment horizontal="centerContinuous" vertical="center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/>
    <xf numFmtId="0" fontId="25" fillId="0" borderId="0" xfId="0" applyFont="1"/>
    <xf numFmtId="0" fontId="26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/>
    </xf>
    <xf numFmtId="0" fontId="27" fillId="0" borderId="0" xfId="0" applyFont="1"/>
    <xf numFmtId="0" fontId="9" fillId="0" borderId="0" xfId="0" applyFont="1" applyAlignment="1">
      <alignment horizontal="centerContinuous" vertical="center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14" fillId="0" borderId="9" xfId="0" applyFont="1" applyBorder="1" applyAlignment="1" applyProtection="1">
      <alignment horizontal="center" vertical="center"/>
      <protection locked="0" hidden="1"/>
    </xf>
    <xf numFmtId="164" fontId="7" fillId="3" borderId="10" xfId="0" applyNumberFormat="1" applyFont="1" applyFill="1" applyBorder="1" applyAlignment="1" applyProtection="1">
      <alignment horizontal="center" vertical="top" wrapText="1"/>
      <protection locked="0" hidden="1"/>
    </xf>
    <xf numFmtId="165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7" fillId="3" borderId="11" xfId="0" applyNumberFormat="1" applyFont="1" applyFill="1" applyBorder="1" applyAlignment="1" applyProtection="1">
      <alignment horizontal="center" vertical="top" wrapText="1"/>
      <protection hidden="1"/>
    </xf>
    <xf numFmtId="166" fontId="7" fillId="3" borderId="11" xfId="0" applyNumberFormat="1" applyFont="1" applyFill="1" applyBorder="1" applyAlignment="1" applyProtection="1">
      <alignment horizontal="center" vertical="top" wrapText="1"/>
      <protection hidden="1"/>
    </xf>
    <xf numFmtId="164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1" xfId="0" applyNumberFormat="1" applyFont="1" applyFill="1" applyBorder="1" applyAlignment="1" applyProtection="1">
      <alignment vertical="center" wrapText="1"/>
      <protection hidden="1"/>
    </xf>
    <xf numFmtId="164" fontId="7" fillId="3" borderId="11" xfId="0" applyNumberFormat="1" applyFont="1" applyFill="1" applyBorder="1" applyAlignment="1" applyProtection="1">
      <alignment horizontal="center" vertical="top" wrapText="1"/>
      <protection hidden="1"/>
    </xf>
    <xf numFmtId="164" fontId="15" fillId="3" borderId="11" xfId="0" applyNumberFormat="1" applyFont="1" applyFill="1" applyBorder="1" applyAlignment="1" applyProtection="1">
      <alignment horizontal="center" vertical="center" wrapText="1"/>
      <protection hidden="1"/>
    </xf>
    <xf numFmtId="176" fontId="7" fillId="3" borderId="11" xfId="0" applyNumberFormat="1" applyFont="1" applyFill="1" applyBorder="1" applyAlignment="1" applyProtection="1">
      <alignment vertical="center" wrapText="1"/>
      <protection hidden="1"/>
    </xf>
    <xf numFmtId="164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5" fillId="0" borderId="15" xfId="0" applyFont="1" applyBorder="1" applyAlignment="1" applyProtection="1">
      <alignment horizontal="center"/>
      <protection locked="0" hidden="1"/>
    </xf>
    <xf numFmtId="165" fontId="14" fillId="2" borderId="7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/>
    </xf>
    <xf numFmtId="0" fontId="5" fillId="0" borderId="17" xfId="0" applyFont="1" applyBorder="1" applyAlignment="1" applyProtection="1">
      <alignment horizontal="center"/>
      <protection locked="0" hidden="1"/>
    </xf>
    <xf numFmtId="165" fontId="14" fillId="2" borderId="18" xfId="0" applyNumberFormat="1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locked="0"/>
    </xf>
    <xf numFmtId="0" fontId="5" fillId="0" borderId="25" xfId="0" applyFont="1" applyBorder="1" applyProtection="1">
      <protection hidden="1"/>
    </xf>
    <xf numFmtId="0" fontId="5" fillId="0" borderId="32" xfId="0" applyFont="1" applyBorder="1" applyProtection="1">
      <protection hidden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8" xfId="0" applyFont="1" applyBorder="1"/>
    <xf numFmtId="0" fontId="8" fillId="0" borderId="0" xfId="0" applyFont="1" applyAlignment="1" applyProtection="1">
      <alignment horizontal="center"/>
      <protection locked="0"/>
    </xf>
    <xf numFmtId="0" fontId="5" fillId="0" borderId="34" xfId="0" applyFont="1" applyBorder="1" applyAlignment="1">
      <alignment horizontal="left" indent="1"/>
    </xf>
    <xf numFmtId="0" fontId="5" fillId="0" borderId="28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0" fontId="5" fillId="0" borderId="32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66" fontId="8" fillId="0" borderId="17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22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5" fillId="0" borderId="26" xfId="0" applyFont="1" applyBorder="1"/>
    <xf numFmtId="0" fontId="5" fillId="0" borderId="30" xfId="0" applyFont="1" applyBorder="1"/>
    <xf numFmtId="0" fontId="5" fillId="0" borderId="25" xfId="0" applyFont="1" applyBorder="1"/>
    <xf numFmtId="0" fontId="5" fillId="0" borderId="32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7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133350</xdr:rowOff>
    </xdr:from>
    <xdr:ext cx="1000125" cy="2988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A481237-AC47-AC9D-2ED5-47E148D2F1CA}"/>
            </a:ext>
          </a:extLst>
        </xdr:cNvPr>
        <xdr:cNvSpPr txBox="1"/>
      </xdr:nvSpPr>
      <xdr:spPr>
        <a:xfrm>
          <a:off x="5172075" y="133350"/>
          <a:ext cx="1000125" cy="298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400" b="1" u="sng" kern="1200">
              <a:latin typeface="Times New Roman" panose="02020603050405020304" pitchFamily="18" charset="0"/>
              <a:cs typeface="Times New Roman" panose="02020603050405020304" pitchFamily="18" charset="0"/>
            </a:rPr>
            <a:t>Preisliste</a:t>
          </a:r>
          <a:endParaRPr lang="de-DE" sz="1100" b="1" u="sng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32"/>
  <sheetViews>
    <sheetView showGridLines="0" tabSelected="1" workbookViewId="0"/>
  </sheetViews>
  <sheetFormatPr baseColWidth="10" defaultRowHeight="15" x14ac:dyDescent="0.25"/>
  <cols>
    <col min="1" max="1" width="30.28515625" style="5" customWidth="1"/>
    <col min="2" max="2" width="80.7109375" style="5" customWidth="1"/>
    <col min="3" max="3" width="29.42578125" style="5" bestFit="1" customWidth="1"/>
    <col min="4" max="4" width="43" style="5" bestFit="1" customWidth="1"/>
    <col min="5" max="5" width="12.7109375" style="5" bestFit="1" customWidth="1"/>
    <col min="6" max="16384" width="11.42578125" style="5"/>
  </cols>
  <sheetData>
    <row r="1" spans="1:4" s="124" customFormat="1" ht="28.5" thickBot="1" x14ac:dyDescent="0.45">
      <c r="A1" s="121" t="str">
        <f>Meldeliste!A1-1993&amp;". Deutsche Schüler- und Jugend-Meisterschaft"</f>
        <v>32. Deutsche Schüler- und Jugend-Meisterschaft</v>
      </c>
      <c r="B1" s="122"/>
      <c r="C1" s="122" t="s">
        <v>133</v>
      </c>
      <c r="D1" s="123" t="str">
        <f>TEXT(Meldeliste!J2,"TT.MM.")&amp;" - "&amp;TEXT(Meldeliste!K2,"TT.MM.JJJ")</f>
        <v>06.06. - 09.06.2025</v>
      </c>
    </row>
    <row r="2" spans="1:4" ht="15.75" x14ac:dyDescent="0.25">
      <c r="A2" s="132" t="s">
        <v>57</v>
      </c>
      <c r="B2" s="132"/>
      <c r="C2" s="132"/>
      <c r="D2" s="132"/>
    </row>
    <row r="3" spans="1:4" s="128" customFormat="1" ht="12.75" x14ac:dyDescent="0.2"/>
    <row r="4" spans="1:4" s="94" customFormat="1" ht="18.75" x14ac:dyDescent="0.3">
      <c r="A4" s="129" t="s">
        <v>137</v>
      </c>
      <c r="B4" s="130"/>
      <c r="C4" s="130"/>
      <c r="D4" s="130"/>
    </row>
    <row r="5" spans="1:4" ht="18.75" x14ac:dyDescent="0.25">
      <c r="A5" s="125" t="s">
        <v>134</v>
      </c>
      <c r="B5" s="125"/>
      <c r="C5" s="125"/>
      <c r="D5" s="125"/>
    </row>
    <row r="6" spans="1:4" s="131" customFormat="1" ht="11.25" x14ac:dyDescent="0.2"/>
    <row r="7" spans="1:4" ht="15.75" x14ac:dyDescent="0.25">
      <c r="A7" s="55" t="s">
        <v>115</v>
      </c>
      <c r="B7" s="8" t="s">
        <v>0</v>
      </c>
      <c r="C7" s="8"/>
      <c r="D7" s="8"/>
    </row>
    <row r="8" spans="1:4" ht="15.75" x14ac:dyDescent="0.25">
      <c r="A8" s="7" t="s">
        <v>1</v>
      </c>
      <c r="B8" s="8" t="s">
        <v>100</v>
      </c>
      <c r="C8" s="8"/>
      <c r="D8" s="8"/>
    </row>
    <row r="9" spans="1:4" ht="15.75" x14ac:dyDescent="0.25">
      <c r="A9" s="7" t="s">
        <v>103</v>
      </c>
      <c r="B9" s="8" t="s">
        <v>108</v>
      </c>
      <c r="C9" s="8"/>
      <c r="D9" s="8"/>
    </row>
    <row r="10" spans="1:4" ht="15.75" x14ac:dyDescent="0.25">
      <c r="A10" s="7" t="s">
        <v>6</v>
      </c>
      <c r="B10" s="8" t="s">
        <v>125</v>
      </c>
      <c r="C10" s="8"/>
      <c r="D10" s="8"/>
    </row>
    <row r="11" spans="1:4" ht="15.75" x14ac:dyDescent="0.25">
      <c r="A11" s="7" t="s">
        <v>2</v>
      </c>
      <c r="B11" s="8" t="s">
        <v>126</v>
      </c>
      <c r="C11" s="8"/>
      <c r="D11" s="8"/>
    </row>
    <row r="12" spans="1:4" ht="15.75" x14ac:dyDescent="0.25">
      <c r="A12" s="7" t="s">
        <v>3</v>
      </c>
      <c r="B12" s="8" t="s">
        <v>127</v>
      </c>
      <c r="C12" s="8"/>
      <c r="D12" s="8"/>
    </row>
    <row r="13" spans="1:4" ht="15.75" x14ac:dyDescent="0.25">
      <c r="A13" s="7" t="s">
        <v>4</v>
      </c>
      <c r="B13" s="8" t="s">
        <v>127</v>
      </c>
      <c r="C13" s="8"/>
      <c r="D13" s="8"/>
    </row>
    <row r="14" spans="1:4" ht="15.75" x14ac:dyDescent="0.25">
      <c r="A14" s="7" t="s">
        <v>5</v>
      </c>
      <c r="B14" s="8" t="s">
        <v>110</v>
      </c>
      <c r="C14" s="8"/>
      <c r="D14" s="8"/>
    </row>
    <row r="15" spans="1:4" ht="15.75" x14ac:dyDescent="0.25">
      <c r="A15" s="7"/>
      <c r="B15" s="12" t="str">
        <f>"Gültigkeitskriterium von 01.01."&amp;Meldeliste!A1-90&amp;" - "&amp;TEXT(DATE(YEAR(Meldeliste!J2)-8,MONTH(Meldeliste!J2),DAY(Meldeliste!J2)),"TT.MM.JJJJ")</f>
        <v>Gültigkeitskriterium von 01.01.1935 - 06.06.2017</v>
      </c>
      <c r="C15" s="12"/>
      <c r="D15" s="12"/>
    </row>
    <row r="16" spans="1:4" ht="15.75" x14ac:dyDescent="0.25">
      <c r="A16" s="7" t="s">
        <v>101</v>
      </c>
      <c r="B16" s="126" t="s">
        <v>117</v>
      </c>
      <c r="C16" s="9"/>
      <c r="D16" s="9"/>
    </row>
    <row r="17" spans="1:4" ht="15.75" x14ac:dyDescent="0.25">
      <c r="A17" s="7" t="s">
        <v>128</v>
      </c>
      <c r="B17" s="8" t="s">
        <v>138</v>
      </c>
      <c r="C17" s="8"/>
      <c r="D17" s="8"/>
    </row>
    <row r="18" spans="1:4" ht="15.75" x14ac:dyDescent="0.25">
      <c r="A18" s="54" t="s">
        <v>112</v>
      </c>
      <c r="B18" s="10" t="s">
        <v>113</v>
      </c>
      <c r="C18" s="10"/>
      <c r="D18" s="10"/>
    </row>
    <row r="19" spans="1:4" ht="15.75" x14ac:dyDescent="0.25">
      <c r="A19" s="54"/>
      <c r="B19" s="10" t="s">
        <v>114</v>
      </c>
      <c r="C19" s="10"/>
      <c r="D19" s="10"/>
    </row>
    <row r="20" spans="1:4" ht="15.75" x14ac:dyDescent="0.25">
      <c r="A20" s="7" t="s">
        <v>7</v>
      </c>
      <c r="B20" s="8" t="s">
        <v>129</v>
      </c>
      <c r="C20" s="8"/>
      <c r="D20" s="8"/>
    </row>
    <row r="21" spans="1:4" ht="15.75" x14ac:dyDescent="0.25">
      <c r="A21" s="7" t="s">
        <v>8</v>
      </c>
      <c r="B21" s="8" t="s">
        <v>109</v>
      </c>
      <c r="C21" s="8"/>
      <c r="D21" s="8"/>
    </row>
    <row r="22" spans="1:4" ht="15.75" x14ac:dyDescent="0.25">
      <c r="A22" s="7" t="s">
        <v>9</v>
      </c>
      <c r="B22" s="8" t="s">
        <v>107</v>
      </c>
      <c r="C22" s="8"/>
      <c r="D22" s="8"/>
    </row>
    <row r="23" spans="1:4" ht="15.75" x14ac:dyDescent="0.25">
      <c r="A23" s="7" t="s">
        <v>10</v>
      </c>
      <c r="B23" s="8" t="s">
        <v>111</v>
      </c>
      <c r="C23" s="8"/>
      <c r="D23" s="8"/>
    </row>
    <row r="24" spans="1:4" ht="15.75" x14ac:dyDescent="0.25">
      <c r="A24" s="7"/>
      <c r="B24" s="8" t="s">
        <v>135</v>
      </c>
      <c r="C24" s="8"/>
      <c r="D24" s="8"/>
    </row>
    <row r="25" spans="1:4" ht="15.75" x14ac:dyDescent="0.25">
      <c r="A25" s="7" t="s">
        <v>11</v>
      </c>
      <c r="B25" s="8" t="s">
        <v>92</v>
      </c>
      <c r="C25" s="8"/>
      <c r="D25" s="8"/>
    </row>
    <row r="26" spans="1:4" ht="15.75" x14ac:dyDescent="0.25">
      <c r="A26" s="7" t="s">
        <v>118</v>
      </c>
      <c r="B26" s="8" t="s">
        <v>119</v>
      </c>
      <c r="C26" s="8"/>
      <c r="D26" s="8"/>
    </row>
    <row r="27" spans="1:4" ht="15.75" x14ac:dyDescent="0.25">
      <c r="A27" s="7" t="s">
        <v>12</v>
      </c>
      <c r="B27" s="8" t="s">
        <v>13</v>
      </c>
      <c r="C27" s="8"/>
      <c r="D27" s="8"/>
    </row>
    <row r="28" spans="1:4" ht="15.75" x14ac:dyDescent="0.25">
      <c r="A28" s="7" t="s">
        <v>14</v>
      </c>
      <c r="B28" s="8" t="s">
        <v>13</v>
      </c>
      <c r="C28" s="8"/>
      <c r="D28" s="8"/>
    </row>
    <row r="29" spans="1:4" ht="15.75" x14ac:dyDescent="0.25">
      <c r="A29" s="7" t="s">
        <v>15</v>
      </c>
      <c r="B29" s="8" t="s">
        <v>16</v>
      </c>
      <c r="C29" s="8"/>
      <c r="D29" s="8"/>
    </row>
    <row r="30" spans="1:4" ht="15.75" x14ac:dyDescent="0.25">
      <c r="A30" s="7" t="s">
        <v>17</v>
      </c>
      <c r="B30" s="8" t="s">
        <v>18</v>
      </c>
      <c r="C30" s="8"/>
      <c r="D30" s="8"/>
    </row>
    <row r="31" spans="1:4" ht="15.75" x14ac:dyDescent="0.25">
      <c r="A31" s="7"/>
      <c r="B31" s="11"/>
      <c r="C31" s="11"/>
      <c r="D31" s="11"/>
    </row>
    <row r="32" spans="1:4" ht="15.75" x14ac:dyDescent="0.25">
      <c r="A32" s="7" t="s">
        <v>20</v>
      </c>
      <c r="B32" s="127" t="s">
        <v>136</v>
      </c>
      <c r="C32" s="8"/>
      <c r="D3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V67"/>
  <sheetViews>
    <sheetView showGridLines="0" zoomScaleNormal="100" workbookViewId="0">
      <pane xSplit="7" ySplit="8" topLeftCell="H9" activePane="bottomRight" state="frozen"/>
      <selection pane="topRight" activeCell="F1" sqref="F1"/>
      <selection pane="bottomLeft" activeCell="A10" sqref="A10"/>
      <selection pane="bottomRight" activeCell="A9" sqref="A9"/>
    </sheetView>
  </sheetViews>
  <sheetFormatPr baseColWidth="10" defaultRowHeight="15" x14ac:dyDescent="0.25"/>
  <cols>
    <col min="1" max="1" width="5.28515625" style="5" bestFit="1" customWidth="1"/>
    <col min="2" max="2" width="4.7109375" style="17" customWidth="1"/>
    <col min="3" max="4" width="5.7109375" style="17" customWidth="1"/>
    <col min="5" max="5" width="10.7109375" style="5" customWidth="1"/>
    <col min="6" max="6" width="14.28515625" style="5" bestFit="1" customWidth="1"/>
    <col min="7" max="7" width="17.85546875" style="5" bestFit="1" customWidth="1"/>
    <col min="8" max="8" width="11.42578125" style="5" bestFit="1" customWidth="1"/>
    <col min="9" max="9" width="10.7109375" style="5" bestFit="1" customWidth="1"/>
    <col min="10" max="10" width="10.7109375" style="5" customWidth="1"/>
    <col min="11" max="11" width="8.85546875" style="5" bestFit="1" customWidth="1"/>
    <col min="12" max="12" width="38.7109375" style="56" bestFit="1" customWidth="1"/>
    <col min="13" max="13" width="6.5703125" style="5" bestFit="1" customWidth="1"/>
    <col min="14" max="14" width="8.140625" style="5" bestFit="1" customWidth="1"/>
    <col min="15" max="15" width="14.7109375" style="5" customWidth="1"/>
    <col min="16" max="16" width="13.42578125" style="5" bestFit="1" customWidth="1"/>
    <col min="17" max="17" width="10.5703125" style="5" bestFit="1" customWidth="1"/>
    <col min="18" max="18" width="10" style="5" bestFit="1" customWidth="1"/>
    <col min="19" max="19" width="10.140625" style="5" bestFit="1" customWidth="1"/>
    <col min="20" max="20" width="9.42578125" style="5" bestFit="1" customWidth="1"/>
    <col min="21" max="21" width="37.42578125" style="5" customWidth="1"/>
    <col min="22" max="16384" width="11.42578125" style="5"/>
  </cols>
  <sheetData>
    <row r="1" spans="1:22" x14ac:dyDescent="0.25">
      <c r="A1" s="167">
        <v>2025</v>
      </c>
      <c r="B1" s="167"/>
      <c r="C1" s="5"/>
      <c r="D1" s="13"/>
      <c r="E1" s="156" t="s">
        <v>35</v>
      </c>
      <c r="F1" s="157"/>
      <c r="G1" s="158"/>
      <c r="H1" s="16" t="s">
        <v>15</v>
      </c>
      <c r="I1" s="6">
        <f>SUM(G3:G7)</f>
        <v>0</v>
      </c>
      <c r="J1" s="177" t="str">
        <f>"DSJM "&amp;A1</f>
        <v>DSJM 2025</v>
      </c>
      <c r="K1" s="177"/>
      <c r="N1" s="1">
        <f t="shared" ref="N1:N6" si="0">COUNTIF(P:P,O1)</f>
        <v>0</v>
      </c>
      <c r="O1" s="2" t="s">
        <v>30</v>
      </c>
      <c r="P1" s="71" t="s">
        <v>120</v>
      </c>
      <c r="Q1" s="72">
        <f>SUM(R:R)</f>
        <v>0</v>
      </c>
      <c r="R1" s="14"/>
    </row>
    <row r="2" spans="1:22" x14ac:dyDescent="0.25">
      <c r="C2" s="5"/>
      <c r="E2" s="18" t="s">
        <v>36</v>
      </c>
      <c r="F2" s="18" t="s">
        <v>37</v>
      </c>
      <c r="G2" s="70" t="s">
        <v>38</v>
      </c>
      <c r="H2" s="17" t="s">
        <v>95</v>
      </c>
      <c r="I2" s="6"/>
      <c r="J2" s="19">
        <f>DATE(A1,3,1)+MOD((255-11*MOD(A1,19)-21),30)+21+(MOD((255-11*MOD(A1,19)-21),30) + 21&gt;48)+6-MOD(A1+INT(A1/4)+MOD((255- 11*MOD(A1,19)- 21),30)+21+(MOD((255-11*MOD(A1,19)-21),30)+21&gt;48)+1,7)+49-2</f>
        <v>45814</v>
      </c>
      <c r="K2" s="20">
        <f>J2+3</f>
        <v>45817</v>
      </c>
      <c r="N2" s="3">
        <f t="shared" si="0"/>
        <v>0</v>
      </c>
      <c r="O2" s="4" t="s">
        <v>31</v>
      </c>
      <c r="P2" s="73">
        <f>SUM(I3*Preisliste!$H$14)</f>
        <v>0</v>
      </c>
      <c r="Q2" s="168" t="s">
        <v>12</v>
      </c>
      <c r="R2" s="169"/>
    </row>
    <row r="3" spans="1:22" x14ac:dyDescent="0.25">
      <c r="C3" s="165" t="s">
        <v>39</v>
      </c>
      <c r="D3" s="166"/>
      <c r="E3" s="61">
        <f t="shared" ref="E3:F7" si="1">COUNTIFS($O$9:$O$66,$C3,$K$9:$K$66,LEFT(E$2))</f>
        <v>0</v>
      </c>
      <c r="F3" s="61">
        <f t="shared" si="1"/>
        <v>0</v>
      </c>
      <c r="G3" s="79">
        <f>F3+E3</f>
        <v>0</v>
      </c>
      <c r="H3" s="159" t="s">
        <v>2</v>
      </c>
      <c r="I3" s="162">
        <f>SUM(G3:G5)</f>
        <v>0</v>
      </c>
      <c r="J3" s="21"/>
      <c r="N3" s="3">
        <f t="shared" si="0"/>
        <v>0</v>
      </c>
      <c r="O3" s="4" t="s">
        <v>54</v>
      </c>
      <c r="P3" s="74">
        <f>SUM(S9:S66)</f>
        <v>0</v>
      </c>
      <c r="Q3" s="170" t="s">
        <v>14</v>
      </c>
      <c r="R3" s="171"/>
    </row>
    <row r="4" spans="1:22" x14ac:dyDescent="0.25">
      <c r="C4" s="178" t="s">
        <v>27</v>
      </c>
      <c r="D4" s="179"/>
      <c r="E4" s="62">
        <f t="shared" si="1"/>
        <v>0</v>
      </c>
      <c r="F4" s="62">
        <f t="shared" si="1"/>
        <v>0</v>
      </c>
      <c r="G4" s="80">
        <f>F4+E4</f>
        <v>0</v>
      </c>
      <c r="H4" s="160"/>
      <c r="I4" s="163"/>
      <c r="J4" s="66" t="s">
        <v>1</v>
      </c>
      <c r="K4" s="153" t="s">
        <v>68</v>
      </c>
      <c r="L4" s="65" t="str">
        <f>VLOOKUP(K4,Preisliste!J6:K19,2,FALSE)</f>
        <v>Schleswig Holstein / Hamburg</v>
      </c>
      <c r="N4" s="3">
        <f t="shared" si="0"/>
        <v>0</v>
      </c>
      <c r="O4" s="4" t="s">
        <v>25</v>
      </c>
      <c r="P4" s="75">
        <f>P3+P2</f>
        <v>0</v>
      </c>
      <c r="Q4" s="172" t="s">
        <v>38</v>
      </c>
      <c r="R4" s="173"/>
    </row>
    <row r="5" spans="1:22" x14ac:dyDescent="0.25">
      <c r="C5" s="180" t="s">
        <v>24</v>
      </c>
      <c r="D5" s="181"/>
      <c r="E5" s="64">
        <f t="shared" si="1"/>
        <v>0</v>
      </c>
      <c r="F5" s="64">
        <f t="shared" si="1"/>
        <v>0</v>
      </c>
      <c r="G5" s="81">
        <f>F5+E5</f>
        <v>0</v>
      </c>
      <c r="H5" s="161"/>
      <c r="I5" s="164"/>
      <c r="J5" s="174" t="s">
        <v>121</v>
      </c>
      <c r="K5" s="175"/>
      <c r="L5" s="175"/>
      <c r="M5" s="176"/>
      <c r="N5" s="3">
        <f t="shared" si="0"/>
        <v>0</v>
      </c>
      <c r="O5" s="4" t="s">
        <v>97</v>
      </c>
      <c r="P5" s="69"/>
    </row>
    <row r="6" spans="1:22" x14ac:dyDescent="0.25">
      <c r="C6" s="165" t="s">
        <v>29</v>
      </c>
      <c r="D6" s="166"/>
      <c r="E6" s="61">
        <f t="shared" si="1"/>
        <v>0</v>
      </c>
      <c r="F6" s="61">
        <f t="shared" si="1"/>
        <v>0</v>
      </c>
      <c r="G6" s="79">
        <f>F6+E6</f>
        <v>0</v>
      </c>
      <c r="H6" s="22"/>
      <c r="J6" s="21"/>
      <c r="K6" s="78" t="s">
        <v>122</v>
      </c>
      <c r="L6" s="76" t="s">
        <v>123</v>
      </c>
      <c r="N6" s="3">
        <f t="shared" si="0"/>
        <v>0</v>
      </c>
      <c r="O6" s="4" t="s">
        <v>33</v>
      </c>
      <c r="P6" s="69"/>
    </row>
    <row r="7" spans="1:22" s="23" customFormat="1" ht="16.5" customHeight="1" x14ac:dyDescent="0.25">
      <c r="B7" s="24"/>
      <c r="C7" s="154" t="s">
        <v>40</v>
      </c>
      <c r="D7" s="155"/>
      <c r="E7" s="64">
        <f t="shared" si="1"/>
        <v>0</v>
      </c>
      <c r="F7" s="64">
        <f t="shared" si="1"/>
        <v>0</v>
      </c>
      <c r="G7" s="81">
        <f>F7+E7</f>
        <v>0</v>
      </c>
      <c r="H7" s="22"/>
      <c r="J7" s="25"/>
      <c r="K7" s="77" t="s">
        <v>19</v>
      </c>
      <c r="L7" s="76" t="s">
        <v>56</v>
      </c>
      <c r="M7" s="57"/>
      <c r="N7" s="67">
        <f>SUM(N1:N6)</f>
        <v>0</v>
      </c>
      <c r="O7" s="68" t="s">
        <v>38</v>
      </c>
      <c r="P7" s="57"/>
      <c r="Q7" s="57"/>
      <c r="R7" s="26"/>
      <c r="S7" s="26"/>
      <c r="T7" s="26"/>
      <c r="V7" s="5"/>
    </row>
    <row r="8" spans="1:22" s="23" customFormat="1" ht="42.75" x14ac:dyDescent="0.25">
      <c r="A8" s="136" t="s">
        <v>96</v>
      </c>
      <c r="B8" s="137" t="s">
        <v>1</v>
      </c>
      <c r="C8" s="138" t="s">
        <v>59</v>
      </c>
      <c r="D8" s="139" t="s">
        <v>102</v>
      </c>
      <c r="E8" s="140" t="s">
        <v>2</v>
      </c>
      <c r="F8" s="141" t="s">
        <v>3</v>
      </c>
      <c r="G8" s="141" t="s">
        <v>4</v>
      </c>
      <c r="H8" s="142" t="s">
        <v>58</v>
      </c>
      <c r="I8" s="142" t="str">
        <f>"Alter zum"&amp;CHAR(10)&amp;TEXT($J$2,"TT.MM.JJ")</f>
        <v>Alter zum
06.06.25</v>
      </c>
      <c r="J8" s="142" t="s">
        <v>116</v>
      </c>
      <c r="K8" s="143" t="s">
        <v>112</v>
      </c>
      <c r="L8" s="144" t="s">
        <v>60</v>
      </c>
      <c r="M8" s="140" t="s">
        <v>8</v>
      </c>
      <c r="N8" s="142" t="s">
        <v>21</v>
      </c>
      <c r="O8" s="140" t="s">
        <v>94</v>
      </c>
      <c r="P8" s="142" t="s">
        <v>61</v>
      </c>
      <c r="Q8" s="142" t="s">
        <v>98</v>
      </c>
      <c r="R8" s="142" t="s">
        <v>93</v>
      </c>
      <c r="S8" s="140" t="s">
        <v>62</v>
      </c>
      <c r="T8" s="140" t="s">
        <v>15</v>
      </c>
      <c r="U8" s="145" t="s">
        <v>17</v>
      </c>
    </row>
    <row r="9" spans="1:22" s="147" customFormat="1" x14ac:dyDescent="0.25">
      <c r="A9" s="146" t="str">
        <f t="shared" ref="A9:A20" si="2">IF(E9="","",ROW()-8)</f>
        <v/>
      </c>
      <c r="B9" s="108"/>
      <c r="C9" s="108"/>
      <c r="D9" s="109"/>
      <c r="E9" s="110"/>
      <c r="F9" s="111"/>
      <c r="G9" s="111"/>
      <c r="H9" s="112"/>
      <c r="I9" s="133" t="str">
        <f t="shared" ref="I9:I29" si="3">IF(ISNUMBER(H9),IFERROR(DATEDIF(H9,$J$2,"y"),""),"")</f>
        <v/>
      </c>
      <c r="J9" s="113"/>
      <c r="K9" s="110"/>
      <c r="L9" s="114"/>
      <c r="M9" s="45"/>
      <c r="N9" s="44"/>
      <c r="O9" s="44"/>
      <c r="P9" s="46"/>
      <c r="Q9" s="46"/>
      <c r="R9" s="29" t="str">
        <f>IF(E9="ja",Preisliste!$H$14,"-  €")</f>
        <v>-  €</v>
      </c>
      <c r="S9" s="47" t="str">
        <f>IFERROR(VLOOKUP(P9,Preisliste!$F$7:$H$12,3,FALSE),"")</f>
        <v/>
      </c>
      <c r="T9" s="48">
        <f t="shared" ref="T9:T20" si="4">SUM(R9:S9)</f>
        <v>0</v>
      </c>
      <c r="U9" s="49"/>
    </row>
    <row r="10" spans="1:22" s="147" customFormat="1" x14ac:dyDescent="0.25">
      <c r="A10" s="148" t="str">
        <f t="shared" si="2"/>
        <v/>
      </c>
      <c r="B10" s="149"/>
      <c r="C10" s="50"/>
      <c r="D10" s="51"/>
      <c r="E10" s="96"/>
      <c r="F10" s="97"/>
      <c r="G10" s="97"/>
      <c r="H10" s="98"/>
      <c r="I10" s="134" t="str">
        <f t="shared" si="3"/>
        <v/>
      </c>
      <c r="J10" s="99"/>
      <c r="K10" s="96"/>
      <c r="L10" s="100"/>
      <c r="M10" s="32"/>
      <c r="N10" s="31"/>
      <c r="O10" s="31"/>
      <c r="P10" s="27"/>
      <c r="Q10" s="28"/>
      <c r="R10" s="33" t="str">
        <f>IF(E10="ja",Preisliste!$H$14,"-  €")</f>
        <v>-  €</v>
      </c>
      <c r="S10" s="30" t="str">
        <f>IFERROR(VLOOKUP(P10,Preisliste!$F$7:$H$12,3,FALSE),"")</f>
        <v/>
      </c>
      <c r="T10" s="34">
        <f t="shared" si="4"/>
        <v>0</v>
      </c>
      <c r="U10" s="35"/>
    </row>
    <row r="11" spans="1:22" s="147" customFormat="1" x14ac:dyDescent="0.25">
      <c r="A11" s="148" t="str">
        <f t="shared" si="2"/>
        <v/>
      </c>
      <c r="B11" s="149"/>
      <c r="C11" s="50"/>
      <c r="D11" s="51"/>
      <c r="E11" s="96"/>
      <c r="F11" s="97"/>
      <c r="G11" s="97"/>
      <c r="H11" s="98"/>
      <c r="I11" s="134" t="str">
        <f t="shared" si="3"/>
        <v/>
      </c>
      <c r="J11" s="99"/>
      <c r="K11" s="96"/>
      <c r="L11" s="100"/>
      <c r="M11" s="32"/>
      <c r="N11" s="31"/>
      <c r="O11" s="31"/>
      <c r="P11" s="27"/>
      <c r="Q11" s="28"/>
      <c r="R11" s="33" t="str">
        <f>IF(E11="ja",Preisliste!$H$14,"-  €")</f>
        <v>-  €</v>
      </c>
      <c r="S11" s="30" t="str">
        <f>IFERROR(VLOOKUP(P11,Preisliste!$F$7:$H$12,3,FALSE),"")</f>
        <v/>
      </c>
      <c r="T11" s="34">
        <f t="shared" si="4"/>
        <v>0</v>
      </c>
      <c r="U11" s="35"/>
    </row>
    <row r="12" spans="1:22" s="147" customFormat="1" x14ac:dyDescent="0.25">
      <c r="A12" s="148" t="str">
        <f t="shared" si="2"/>
        <v/>
      </c>
      <c r="B12" s="149"/>
      <c r="C12" s="50"/>
      <c r="D12" s="51"/>
      <c r="E12" s="96"/>
      <c r="F12" s="97"/>
      <c r="G12" s="97"/>
      <c r="H12" s="98"/>
      <c r="I12" s="134" t="str">
        <f t="shared" si="3"/>
        <v/>
      </c>
      <c r="J12" s="99"/>
      <c r="K12" s="96"/>
      <c r="L12" s="100"/>
      <c r="M12" s="32"/>
      <c r="N12" s="31"/>
      <c r="O12" s="31"/>
      <c r="P12" s="27"/>
      <c r="Q12" s="28"/>
      <c r="R12" s="33" t="str">
        <f>IF(E12="ja",Preisliste!$H$14,"-  €")</f>
        <v>-  €</v>
      </c>
      <c r="S12" s="30" t="str">
        <f>IFERROR(VLOOKUP(P12,Preisliste!$F$7:$H$12,3,FALSE),"")</f>
        <v/>
      </c>
      <c r="T12" s="34">
        <f t="shared" si="4"/>
        <v>0</v>
      </c>
      <c r="U12" s="35"/>
    </row>
    <row r="13" spans="1:22" s="147" customFormat="1" x14ac:dyDescent="0.25">
      <c r="A13" s="148" t="str">
        <f t="shared" si="2"/>
        <v/>
      </c>
      <c r="B13" s="149"/>
      <c r="C13" s="50"/>
      <c r="D13" s="51"/>
      <c r="E13" s="96"/>
      <c r="F13" s="97"/>
      <c r="G13" s="97"/>
      <c r="H13" s="98"/>
      <c r="I13" s="134" t="str">
        <f t="shared" si="3"/>
        <v/>
      </c>
      <c r="J13" s="99"/>
      <c r="K13" s="96"/>
      <c r="L13" s="100"/>
      <c r="M13" s="32"/>
      <c r="N13" s="31"/>
      <c r="O13" s="31"/>
      <c r="P13" s="27"/>
      <c r="Q13" s="28"/>
      <c r="R13" s="33" t="str">
        <f>IF(E13="ja",Preisliste!$H$14,"-  €")</f>
        <v>-  €</v>
      </c>
      <c r="S13" s="30" t="str">
        <f>IFERROR(VLOOKUP(P13,Preisliste!$F$7:$H$12,3,FALSE),"")</f>
        <v/>
      </c>
      <c r="T13" s="34">
        <f t="shared" si="4"/>
        <v>0</v>
      </c>
      <c r="U13" s="35"/>
    </row>
    <row r="14" spans="1:22" s="147" customFormat="1" x14ac:dyDescent="0.25">
      <c r="A14" s="148" t="str">
        <f t="shared" si="2"/>
        <v/>
      </c>
      <c r="B14" s="149"/>
      <c r="C14" s="50"/>
      <c r="D14" s="51"/>
      <c r="E14" s="96"/>
      <c r="F14" s="97"/>
      <c r="G14" s="97"/>
      <c r="H14" s="98"/>
      <c r="I14" s="134" t="str">
        <f t="shared" si="3"/>
        <v/>
      </c>
      <c r="J14" s="99"/>
      <c r="K14" s="96"/>
      <c r="L14" s="100"/>
      <c r="M14" s="32"/>
      <c r="N14" s="31"/>
      <c r="O14" s="31"/>
      <c r="P14" s="27"/>
      <c r="Q14" s="28"/>
      <c r="R14" s="33" t="str">
        <f>IF(E14="ja",Preisliste!$H$14,"-  €")</f>
        <v>-  €</v>
      </c>
      <c r="S14" s="30" t="str">
        <f>IFERROR(VLOOKUP(P14,Preisliste!$F$7:$H$12,3,FALSE),"")</f>
        <v/>
      </c>
      <c r="T14" s="34">
        <f t="shared" si="4"/>
        <v>0</v>
      </c>
      <c r="U14" s="35"/>
    </row>
    <row r="15" spans="1:22" s="147" customFormat="1" x14ac:dyDescent="0.25">
      <c r="A15" s="148" t="str">
        <f t="shared" si="2"/>
        <v/>
      </c>
      <c r="B15" s="149"/>
      <c r="C15" s="50"/>
      <c r="D15" s="51"/>
      <c r="E15" s="96"/>
      <c r="F15" s="97"/>
      <c r="G15" s="97"/>
      <c r="H15" s="98"/>
      <c r="I15" s="134" t="str">
        <f t="shared" si="3"/>
        <v/>
      </c>
      <c r="J15" s="99"/>
      <c r="K15" s="96"/>
      <c r="L15" s="100"/>
      <c r="M15" s="32"/>
      <c r="N15" s="31"/>
      <c r="O15" s="31"/>
      <c r="P15" s="27"/>
      <c r="Q15" s="28"/>
      <c r="R15" s="33" t="str">
        <f>IF(E15="ja",Preisliste!$H$14,"-  €")</f>
        <v>-  €</v>
      </c>
      <c r="S15" s="30" t="str">
        <f>IFERROR(VLOOKUP(P15,Preisliste!$F$7:$H$12,3,FALSE),"")</f>
        <v/>
      </c>
      <c r="T15" s="34">
        <f t="shared" si="4"/>
        <v>0</v>
      </c>
      <c r="U15" s="35"/>
    </row>
    <row r="16" spans="1:22" s="147" customFormat="1" x14ac:dyDescent="0.25">
      <c r="A16" s="148" t="str">
        <f t="shared" si="2"/>
        <v/>
      </c>
      <c r="B16" s="149"/>
      <c r="C16" s="50"/>
      <c r="D16" s="51"/>
      <c r="E16" s="96"/>
      <c r="F16" s="97"/>
      <c r="G16" s="97"/>
      <c r="H16" s="98"/>
      <c r="I16" s="134" t="str">
        <f t="shared" si="3"/>
        <v/>
      </c>
      <c r="J16" s="99"/>
      <c r="K16" s="96"/>
      <c r="L16" s="100"/>
      <c r="M16" s="32"/>
      <c r="N16" s="31"/>
      <c r="O16" s="31"/>
      <c r="P16" s="27"/>
      <c r="Q16" s="28"/>
      <c r="R16" s="33" t="str">
        <f>IF(E16="ja",Preisliste!$H$14,"-  €")</f>
        <v>-  €</v>
      </c>
      <c r="S16" s="30" t="str">
        <f>IFERROR(VLOOKUP(P16,Preisliste!$F$7:$H$12,3,FALSE),"")</f>
        <v/>
      </c>
      <c r="T16" s="34">
        <f t="shared" si="4"/>
        <v>0</v>
      </c>
      <c r="U16" s="35"/>
    </row>
    <row r="17" spans="1:21" s="147" customFormat="1" x14ac:dyDescent="0.25">
      <c r="A17" s="148" t="str">
        <f t="shared" si="2"/>
        <v/>
      </c>
      <c r="B17" s="149"/>
      <c r="C17" s="50"/>
      <c r="D17" s="51"/>
      <c r="E17" s="96"/>
      <c r="F17" s="97"/>
      <c r="G17" s="97"/>
      <c r="H17" s="98"/>
      <c r="I17" s="134" t="str">
        <f t="shared" si="3"/>
        <v/>
      </c>
      <c r="J17" s="99"/>
      <c r="K17" s="96"/>
      <c r="L17" s="100"/>
      <c r="M17" s="32"/>
      <c r="N17" s="31"/>
      <c r="O17" s="31"/>
      <c r="P17" s="27"/>
      <c r="Q17" s="28"/>
      <c r="R17" s="33" t="str">
        <f>IF(E17="ja",Preisliste!$H$14,"-  €")</f>
        <v>-  €</v>
      </c>
      <c r="S17" s="30" t="str">
        <f>IFERROR(VLOOKUP(P17,Preisliste!$F$7:$H$12,3,FALSE),"")</f>
        <v/>
      </c>
      <c r="T17" s="34">
        <f t="shared" si="4"/>
        <v>0</v>
      </c>
      <c r="U17" s="35"/>
    </row>
    <row r="18" spans="1:21" s="147" customFormat="1" x14ac:dyDescent="0.25">
      <c r="A18" s="148" t="str">
        <f t="shared" si="2"/>
        <v/>
      </c>
      <c r="B18" s="149"/>
      <c r="C18" s="50"/>
      <c r="D18" s="51"/>
      <c r="E18" s="96"/>
      <c r="F18" s="97"/>
      <c r="G18" s="97"/>
      <c r="H18" s="98"/>
      <c r="I18" s="134" t="str">
        <f t="shared" si="3"/>
        <v/>
      </c>
      <c r="J18" s="99"/>
      <c r="K18" s="96"/>
      <c r="L18" s="100"/>
      <c r="M18" s="32"/>
      <c r="N18" s="31"/>
      <c r="O18" s="31"/>
      <c r="P18" s="27"/>
      <c r="Q18" s="28"/>
      <c r="R18" s="33" t="str">
        <f>IF(E18="ja",Preisliste!$H$14,"-  €")</f>
        <v>-  €</v>
      </c>
      <c r="S18" s="30" t="str">
        <f>IFERROR(VLOOKUP(P18,Preisliste!$F$7:$H$12,3,FALSE),"")</f>
        <v/>
      </c>
      <c r="T18" s="34">
        <f t="shared" si="4"/>
        <v>0</v>
      </c>
      <c r="U18" s="35"/>
    </row>
    <row r="19" spans="1:21" s="147" customFormat="1" x14ac:dyDescent="0.25">
      <c r="A19" s="148" t="str">
        <f t="shared" si="2"/>
        <v/>
      </c>
      <c r="B19" s="149"/>
      <c r="C19" s="50"/>
      <c r="D19" s="51"/>
      <c r="E19" s="96"/>
      <c r="F19" s="97"/>
      <c r="G19" s="97"/>
      <c r="H19" s="98"/>
      <c r="I19" s="134" t="str">
        <f t="shared" si="3"/>
        <v/>
      </c>
      <c r="J19" s="99"/>
      <c r="K19" s="96"/>
      <c r="L19" s="100"/>
      <c r="M19" s="32"/>
      <c r="N19" s="31"/>
      <c r="O19" s="31"/>
      <c r="P19" s="27"/>
      <c r="Q19" s="28"/>
      <c r="R19" s="33" t="str">
        <f>IF(E19="ja",Preisliste!$H$14,"-  €")</f>
        <v>-  €</v>
      </c>
      <c r="S19" s="30" t="str">
        <f>IFERROR(VLOOKUP(P19,Preisliste!$F$7:$H$12,3,FALSE),"")</f>
        <v/>
      </c>
      <c r="T19" s="34">
        <f t="shared" si="4"/>
        <v>0</v>
      </c>
      <c r="U19" s="35"/>
    </row>
    <row r="20" spans="1:21" s="147" customFormat="1" x14ac:dyDescent="0.25">
      <c r="A20" s="148" t="str">
        <f t="shared" si="2"/>
        <v/>
      </c>
      <c r="B20" s="149"/>
      <c r="C20" s="50"/>
      <c r="D20" s="51"/>
      <c r="E20" s="96"/>
      <c r="F20" s="97"/>
      <c r="G20" s="97"/>
      <c r="H20" s="98"/>
      <c r="I20" s="134" t="str">
        <f t="shared" si="3"/>
        <v/>
      </c>
      <c r="J20" s="99"/>
      <c r="K20" s="96"/>
      <c r="L20" s="100"/>
      <c r="M20" s="32"/>
      <c r="N20" s="31"/>
      <c r="O20" s="31"/>
      <c r="P20" s="27"/>
      <c r="Q20" s="28"/>
      <c r="R20" s="33" t="str">
        <f>IF(E20="ja",Preisliste!$H$14,"-  €")</f>
        <v>-  €</v>
      </c>
      <c r="S20" s="30" t="str">
        <f>IFERROR(VLOOKUP(P20,Preisliste!$F$7:$H$12,3,FALSE),"")</f>
        <v/>
      </c>
      <c r="T20" s="34">
        <f t="shared" si="4"/>
        <v>0</v>
      </c>
      <c r="U20" s="35"/>
    </row>
    <row r="21" spans="1:21" s="147" customFormat="1" x14ac:dyDescent="0.25">
      <c r="A21" s="148" t="str">
        <f t="shared" ref="A21:A66" si="5">IF(E21="","",ROW()-8)</f>
        <v/>
      </c>
      <c r="B21" s="149"/>
      <c r="C21" s="50"/>
      <c r="D21" s="51"/>
      <c r="E21" s="96"/>
      <c r="F21" s="97"/>
      <c r="G21" s="97"/>
      <c r="H21" s="98"/>
      <c r="I21" s="134" t="str">
        <f t="shared" si="3"/>
        <v/>
      </c>
      <c r="J21" s="99"/>
      <c r="K21" s="96"/>
      <c r="L21" s="100"/>
      <c r="M21" s="32"/>
      <c r="N21" s="31"/>
      <c r="O21" s="31"/>
      <c r="P21" s="27"/>
      <c r="Q21" s="28"/>
      <c r="R21" s="33" t="str">
        <f>IF(E21="ja",Preisliste!$H$14,"-  €")</f>
        <v>-  €</v>
      </c>
      <c r="S21" s="30" t="str">
        <f>IFERROR(VLOOKUP(P21,Preisliste!$F$7:$H$12,3,FALSE),"")</f>
        <v/>
      </c>
      <c r="T21" s="34">
        <f t="shared" ref="T21" si="6">SUM(R21:S21)</f>
        <v>0</v>
      </c>
      <c r="U21" s="35"/>
    </row>
    <row r="22" spans="1:21" s="147" customFormat="1" x14ac:dyDescent="0.25">
      <c r="A22" s="148" t="str">
        <f t="shared" si="5"/>
        <v/>
      </c>
      <c r="B22" s="149"/>
      <c r="C22" s="50"/>
      <c r="D22" s="51"/>
      <c r="E22" s="96"/>
      <c r="F22" s="97"/>
      <c r="G22" s="97"/>
      <c r="H22" s="98"/>
      <c r="I22" s="134" t="str">
        <f t="shared" si="3"/>
        <v/>
      </c>
      <c r="J22" s="99"/>
      <c r="K22" s="96"/>
      <c r="L22" s="100"/>
      <c r="M22" s="32"/>
      <c r="N22" s="31"/>
      <c r="O22" s="31"/>
      <c r="P22" s="27"/>
      <c r="Q22" s="28"/>
      <c r="R22" s="33" t="str">
        <f>IF(E22="ja",Preisliste!$H$14,"-  €")</f>
        <v>-  €</v>
      </c>
      <c r="S22" s="30" t="str">
        <f>IFERROR(VLOOKUP(P22,Preisliste!$F$7:$H$12,3,FALSE),"")</f>
        <v/>
      </c>
      <c r="T22" s="34">
        <f t="shared" ref="T22:T66" si="7">SUM(R22:S22)</f>
        <v>0</v>
      </c>
      <c r="U22" s="35"/>
    </row>
    <row r="23" spans="1:21" s="150" customFormat="1" x14ac:dyDescent="0.25">
      <c r="A23" s="148" t="str">
        <f t="shared" si="5"/>
        <v/>
      </c>
      <c r="B23" s="149"/>
      <c r="C23" s="50"/>
      <c r="D23" s="51"/>
      <c r="E23" s="96"/>
      <c r="F23" s="97"/>
      <c r="G23" s="97"/>
      <c r="H23" s="98"/>
      <c r="I23" s="134" t="str">
        <f t="shared" si="3"/>
        <v/>
      </c>
      <c r="J23" s="99"/>
      <c r="K23" s="96"/>
      <c r="L23" s="100"/>
      <c r="M23" s="32"/>
      <c r="N23" s="31"/>
      <c r="O23" s="31"/>
      <c r="P23" s="27"/>
      <c r="Q23" s="28"/>
      <c r="R23" s="33" t="str">
        <f>IF(E23="ja",Preisliste!$H$14,"-  €")</f>
        <v>-  €</v>
      </c>
      <c r="S23" s="30" t="str">
        <f>IFERROR(VLOOKUP(P23,Preisliste!$F$7:$H$12,3,FALSE),"")</f>
        <v/>
      </c>
      <c r="T23" s="34">
        <f t="shared" si="7"/>
        <v>0</v>
      </c>
      <c r="U23" s="35"/>
    </row>
    <row r="24" spans="1:21" s="150" customFormat="1" x14ac:dyDescent="0.25">
      <c r="A24" s="148" t="str">
        <f t="shared" si="5"/>
        <v/>
      </c>
      <c r="B24" s="149"/>
      <c r="C24" s="50"/>
      <c r="D24" s="51"/>
      <c r="E24" s="96"/>
      <c r="F24" s="97"/>
      <c r="G24" s="97"/>
      <c r="H24" s="98"/>
      <c r="I24" s="134" t="str">
        <f t="shared" si="3"/>
        <v/>
      </c>
      <c r="J24" s="99"/>
      <c r="K24" s="96"/>
      <c r="L24" s="100"/>
      <c r="M24" s="32"/>
      <c r="N24" s="31"/>
      <c r="O24" s="31"/>
      <c r="P24" s="27"/>
      <c r="Q24" s="28"/>
      <c r="R24" s="33" t="str">
        <f>IF(E24="ja",Preisliste!$H$14,"-  €")</f>
        <v>-  €</v>
      </c>
      <c r="S24" s="30" t="str">
        <f>IFERROR(VLOOKUP(P24,Preisliste!$F$7:$H$12,3,FALSE),"")</f>
        <v/>
      </c>
      <c r="T24" s="34">
        <f t="shared" si="7"/>
        <v>0</v>
      </c>
      <c r="U24" s="35"/>
    </row>
    <row r="25" spans="1:21" s="150" customFormat="1" x14ac:dyDescent="0.25">
      <c r="A25" s="148" t="str">
        <f t="shared" si="5"/>
        <v/>
      </c>
      <c r="B25" s="149"/>
      <c r="C25" s="50"/>
      <c r="D25" s="51"/>
      <c r="E25" s="96"/>
      <c r="F25" s="97"/>
      <c r="G25" s="97"/>
      <c r="H25" s="98"/>
      <c r="I25" s="134" t="str">
        <f t="shared" si="3"/>
        <v/>
      </c>
      <c r="J25" s="99"/>
      <c r="K25" s="96"/>
      <c r="L25" s="100"/>
      <c r="M25" s="32"/>
      <c r="N25" s="31"/>
      <c r="O25" s="31"/>
      <c r="P25" s="27"/>
      <c r="Q25" s="28"/>
      <c r="R25" s="33" t="str">
        <f>IF(E25="ja",Preisliste!$H$14,"-  €")</f>
        <v>-  €</v>
      </c>
      <c r="S25" s="30" t="str">
        <f>IFERROR(VLOOKUP(P25,Preisliste!$F$7:$H$12,3,FALSE),"")</f>
        <v/>
      </c>
      <c r="T25" s="34">
        <f t="shared" si="7"/>
        <v>0</v>
      </c>
      <c r="U25" s="35"/>
    </row>
    <row r="26" spans="1:21" s="150" customFormat="1" x14ac:dyDescent="0.25">
      <c r="A26" s="148" t="str">
        <f t="shared" si="5"/>
        <v/>
      </c>
      <c r="B26" s="149"/>
      <c r="C26" s="50"/>
      <c r="D26" s="51"/>
      <c r="E26" s="96"/>
      <c r="F26" s="97"/>
      <c r="G26" s="97"/>
      <c r="H26" s="98"/>
      <c r="I26" s="134" t="str">
        <f t="shared" si="3"/>
        <v/>
      </c>
      <c r="J26" s="99"/>
      <c r="K26" s="96"/>
      <c r="L26" s="100"/>
      <c r="M26" s="32"/>
      <c r="N26" s="31"/>
      <c r="O26" s="31"/>
      <c r="P26" s="27"/>
      <c r="Q26" s="28"/>
      <c r="R26" s="33" t="str">
        <f>IF(E26="ja",Preisliste!$H$14,"-  €")</f>
        <v>-  €</v>
      </c>
      <c r="S26" s="30" t="str">
        <f>IFERROR(VLOOKUP(P26,Preisliste!$F$7:$H$12,3,FALSE),"")</f>
        <v/>
      </c>
      <c r="T26" s="34">
        <f t="shared" si="7"/>
        <v>0</v>
      </c>
      <c r="U26" s="35"/>
    </row>
    <row r="27" spans="1:21" s="150" customFormat="1" x14ac:dyDescent="0.25">
      <c r="A27" s="148" t="str">
        <f t="shared" si="5"/>
        <v/>
      </c>
      <c r="B27" s="149"/>
      <c r="C27" s="50"/>
      <c r="D27" s="51"/>
      <c r="E27" s="96"/>
      <c r="F27" s="97"/>
      <c r="G27" s="97"/>
      <c r="H27" s="98"/>
      <c r="I27" s="134" t="str">
        <f t="shared" si="3"/>
        <v/>
      </c>
      <c r="J27" s="99"/>
      <c r="K27" s="96"/>
      <c r="L27" s="100"/>
      <c r="M27" s="32"/>
      <c r="N27" s="31"/>
      <c r="O27" s="31"/>
      <c r="P27" s="27"/>
      <c r="Q27" s="28"/>
      <c r="R27" s="33" t="str">
        <f>IF(E27="ja",Preisliste!$H$14,"-  €")</f>
        <v>-  €</v>
      </c>
      <c r="S27" s="30" t="str">
        <f>IFERROR(VLOOKUP(P27,Preisliste!$F$7:$H$12,3,FALSE),"")</f>
        <v/>
      </c>
      <c r="T27" s="34">
        <f t="shared" si="7"/>
        <v>0</v>
      </c>
      <c r="U27" s="35"/>
    </row>
    <row r="28" spans="1:21" s="150" customFormat="1" x14ac:dyDescent="0.25">
      <c r="A28" s="148" t="str">
        <f t="shared" si="5"/>
        <v/>
      </c>
      <c r="B28" s="149"/>
      <c r="C28" s="50"/>
      <c r="D28" s="51"/>
      <c r="E28" s="96"/>
      <c r="F28" s="97"/>
      <c r="G28" s="97"/>
      <c r="H28" s="98"/>
      <c r="I28" s="134" t="str">
        <f t="shared" si="3"/>
        <v/>
      </c>
      <c r="J28" s="99"/>
      <c r="K28" s="96"/>
      <c r="L28" s="100"/>
      <c r="M28" s="32"/>
      <c r="N28" s="31"/>
      <c r="O28" s="31"/>
      <c r="P28" s="27"/>
      <c r="Q28" s="28"/>
      <c r="R28" s="33" t="str">
        <f>IF(E28="ja",Preisliste!$H$14,"-  €")</f>
        <v>-  €</v>
      </c>
      <c r="S28" s="30" t="str">
        <f>IFERROR(VLOOKUP(P28,Preisliste!$F$7:$H$12,3,FALSE),"")</f>
        <v/>
      </c>
      <c r="T28" s="34">
        <f t="shared" si="7"/>
        <v>0</v>
      </c>
      <c r="U28" s="35"/>
    </row>
    <row r="29" spans="1:21" s="150" customFormat="1" x14ac:dyDescent="0.25">
      <c r="A29" s="148" t="str">
        <f t="shared" si="5"/>
        <v/>
      </c>
      <c r="B29" s="149"/>
      <c r="C29" s="50"/>
      <c r="D29" s="51"/>
      <c r="E29" s="96"/>
      <c r="F29" s="97"/>
      <c r="G29" s="97"/>
      <c r="H29" s="98"/>
      <c r="I29" s="134" t="str">
        <f t="shared" si="3"/>
        <v/>
      </c>
      <c r="J29" s="99"/>
      <c r="K29" s="96"/>
      <c r="L29" s="100"/>
      <c r="M29" s="32"/>
      <c r="N29" s="31"/>
      <c r="O29" s="31"/>
      <c r="P29" s="27"/>
      <c r="Q29" s="28"/>
      <c r="R29" s="33" t="str">
        <f>IF(E29="ja",Preisliste!$H$14,"-  €")</f>
        <v>-  €</v>
      </c>
      <c r="S29" s="30" t="str">
        <f>IFERROR(VLOOKUP(P29,Preisliste!$F$7:$H$12,3,FALSE),"")</f>
        <v/>
      </c>
      <c r="T29" s="34">
        <f t="shared" si="7"/>
        <v>0</v>
      </c>
      <c r="U29" s="35"/>
    </row>
    <row r="30" spans="1:21" s="150" customFormat="1" x14ac:dyDescent="0.25">
      <c r="A30" s="148" t="str">
        <f t="shared" si="5"/>
        <v/>
      </c>
      <c r="B30" s="149"/>
      <c r="C30" s="50"/>
      <c r="D30" s="51"/>
      <c r="E30" s="96"/>
      <c r="F30" s="97"/>
      <c r="G30" s="97"/>
      <c r="H30" s="98"/>
      <c r="I30" s="134" t="str">
        <f t="shared" ref="I30:I61" si="8">IF(ISNUMBER(H30),IFERROR(DATEDIF(H30,$J$2,"y"),""),"")</f>
        <v/>
      </c>
      <c r="J30" s="99"/>
      <c r="K30" s="96"/>
      <c r="L30" s="100"/>
      <c r="M30" s="32"/>
      <c r="N30" s="31"/>
      <c r="O30" s="31"/>
      <c r="P30" s="27"/>
      <c r="Q30" s="28"/>
      <c r="R30" s="33" t="str">
        <f>IF(E30="ja",Preisliste!$H$14,"-  €")</f>
        <v>-  €</v>
      </c>
      <c r="S30" s="30" t="str">
        <f>IFERROR(VLOOKUP(P30,Preisliste!$F$7:$H$12,3,FALSE),"")</f>
        <v/>
      </c>
      <c r="T30" s="34">
        <f t="shared" si="7"/>
        <v>0</v>
      </c>
      <c r="U30" s="35"/>
    </row>
    <row r="31" spans="1:21" s="150" customFormat="1" x14ac:dyDescent="0.25">
      <c r="A31" s="148" t="str">
        <f t="shared" si="5"/>
        <v/>
      </c>
      <c r="B31" s="149"/>
      <c r="C31" s="50"/>
      <c r="D31" s="51"/>
      <c r="E31" s="96"/>
      <c r="F31" s="97"/>
      <c r="G31" s="97"/>
      <c r="H31" s="98"/>
      <c r="I31" s="134" t="str">
        <f t="shared" si="8"/>
        <v/>
      </c>
      <c r="J31" s="99"/>
      <c r="K31" s="96"/>
      <c r="L31" s="100"/>
      <c r="M31" s="32"/>
      <c r="N31" s="31"/>
      <c r="O31" s="31"/>
      <c r="P31" s="27"/>
      <c r="Q31" s="28"/>
      <c r="R31" s="33" t="str">
        <f>IF(E31="ja",Preisliste!$H$14,"-  €")</f>
        <v>-  €</v>
      </c>
      <c r="S31" s="30" t="str">
        <f>IFERROR(VLOOKUP(P31,Preisliste!$F$7:$H$12,3,FALSE),"")</f>
        <v/>
      </c>
      <c r="T31" s="34">
        <f t="shared" si="7"/>
        <v>0</v>
      </c>
      <c r="U31" s="35"/>
    </row>
    <row r="32" spans="1:21" s="150" customFormat="1" x14ac:dyDescent="0.25">
      <c r="A32" s="148" t="str">
        <f t="shared" si="5"/>
        <v/>
      </c>
      <c r="B32" s="149"/>
      <c r="C32" s="50"/>
      <c r="D32" s="51"/>
      <c r="E32" s="96"/>
      <c r="F32" s="97"/>
      <c r="G32" s="97"/>
      <c r="H32" s="98"/>
      <c r="I32" s="134" t="str">
        <f t="shared" si="8"/>
        <v/>
      </c>
      <c r="J32" s="99"/>
      <c r="K32" s="96"/>
      <c r="L32" s="100"/>
      <c r="M32" s="32"/>
      <c r="N32" s="31"/>
      <c r="O32" s="31"/>
      <c r="P32" s="27"/>
      <c r="Q32" s="28"/>
      <c r="R32" s="33" t="str">
        <f>IF(E32="ja",Preisliste!$H$14,"-  €")</f>
        <v>-  €</v>
      </c>
      <c r="S32" s="30" t="str">
        <f>IFERROR(VLOOKUP(P32,Preisliste!$F$7:$H$12,3,FALSE),"")</f>
        <v/>
      </c>
      <c r="T32" s="34">
        <f t="shared" si="7"/>
        <v>0</v>
      </c>
      <c r="U32" s="35"/>
    </row>
    <row r="33" spans="1:21" s="150" customFormat="1" x14ac:dyDescent="0.25">
      <c r="A33" s="148" t="str">
        <f t="shared" si="5"/>
        <v/>
      </c>
      <c r="B33" s="149"/>
      <c r="C33" s="50"/>
      <c r="D33" s="51"/>
      <c r="E33" s="96"/>
      <c r="F33" s="97"/>
      <c r="G33" s="97"/>
      <c r="H33" s="98"/>
      <c r="I33" s="134" t="str">
        <f t="shared" si="8"/>
        <v/>
      </c>
      <c r="J33" s="99"/>
      <c r="K33" s="96"/>
      <c r="L33" s="100"/>
      <c r="M33" s="32"/>
      <c r="N33" s="31"/>
      <c r="O33" s="31"/>
      <c r="P33" s="27"/>
      <c r="Q33" s="28"/>
      <c r="R33" s="33" t="str">
        <f>IF(E33="ja",Preisliste!$H$14,"-  €")</f>
        <v>-  €</v>
      </c>
      <c r="S33" s="30" t="str">
        <f>IFERROR(VLOOKUP(P33,Preisliste!$F$7:$H$12,3,FALSE),"")</f>
        <v/>
      </c>
      <c r="T33" s="34">
        <f t="shared" si="7"/>
        <v>0</v>
      </c>
      <c r="U33" s="35"/>
    </row>
    <row r="34" spans="1:21" s="150" customFormat="1" x14ac:dyDescent="0.25">
      <c r="A34" s="148" t="str">
        <f t="shared" si="5"/>
        <v/>
      </c>
      <c r="B34" s="149"/>
      <c r="C34" s="50"/>
      <c r="D34" s="51"/>
      <c r="E34" s="96"/>
      <c r="F34" s="97"/>
      <c r="G34" s="97"/>
      <c r="H34" s="98"/>
      <c r="I34" s="134" t="str">
        <f t="shared" si="8"/>
        <v/>
      </c>
      <c r="J34" s="99"/>
      <c r="K34" s="96"/>
      <c r="L34" s="100"/>
      <c r="M34" s="32"/>
      <c r="N34" s="31"/>
      <c r="O34" s="31"/>
      <c r="P34" s="27"/>
      <c r="Q34" s="28"/>
      <c r="R34" s="33" t="str">
        <f>IF(E34="ja",Preisliste!$H$14,"-  €")</f>
        <v>-  €</v>
      </c>
      <c r="S34" s="30" t="str">
        <f>IFERROR(VLOOKUP(P34,Preisliste!$F$7:$H$12,3,FALSE),"")</f>
        <v/>
      </c>
      <c r="T34" s="34">
        <f t="shared" si="7"/>
        <v>0</v>
      </c>
      <c r="U34" s="35"/>
    </row>
    <row r="35" spans="1:21" s="150" customFormat="1" x14ac:dyDescent="0.25">
      <c r="A35" s="148" t="str">
        <f t="shared" si="5"/>
        <v/>
      </c>
      <c r="B35" s="149"/>
      <c r="C35" s="50"/>
      <c r="D35" s="51"/>
      <c r="E35" s="96"/>
      <c r="F35" s="97"/>
      <c r="G35" s="97"/>
      <c r="H35" s="98"/>
      <c r="I35" s="134" t="str">
        <f t="shared" si="8"/>
        <v/>
      </c>
      <c r="J35" s="99"/>
      <c r="K35" s="96"/>
      <c r="L35" s="100"/>
      <c r="M35" s="32"/>
      <c r="N35" s="31"/>
      <c r="O35" s="31"/>
      <c r="P35" s="27"/>
      <c r="Q35" s="28"/>
      <c r="R35" s="33" t="str">
        <f>IF(E35="ja",Preisliste!$H$14,"-  €")</f>
        <v>-  €</v>
      </c>
      <c r="S35" s="30" t="str">
        <f>IFERROR(VLOOKUP(P35,Preisliste!$F$7:$H$12,3,FALSE),"")</f>
        <v/>
      </c>
      <c r="T35" s="34">
        <f t="shared" si="7"/>
        <v>0</v>
      </c>
      <c r="U35" s="35"/>
    </row>
    <row r="36" spans="1:21" s="150" customFormat="1" x14ac:dyDescent="0.25">
      <c r="A36" s="148" t="str">
        <f t="shared" si="5"/>
        <v/>
      </c>
      <c r="B36" s="149"/>
      <c r="C36" s="50"/>
      <c r="D36" s="51"/>
      <c r="E36" s="96"/>
      <c r="F36" s="97"/>
      <c r="G36" s="97"/>
      <c r="H36" s="98"/>
      <c r="I36" s="134" t="str">
        <f t="shared" si="8"/>
        <v/>
      </c>
      <c r="J36" s="99"/>
      <c r="K36" s="96"/>
      <c r="L36" s="100"/>
      <c r="M36" s="32"/>
      <c r="N36" s="31"/>
      <c r="O36" s="31"/>
      <c r="P36" s="27"/>
      <c r="Q36" s="28"/>
      <c r="R36" s="33" t="str">
        <f>IF(E36="ja",Preisliste!$H$14,"-  €")</f>
        <v>-  €</v>
      </c>
      <c r="S36" s="30" t="str">
        <f>IFERROR(VLOOKUP(P36,Preisliste!$F$7:$H$12,3,FALSE),"")</f>
        <v/>
      </c>
      <c r="T36" s="34">
        <f t="shared" si="7"/>
        <v>0</v>
      </c>
      <c r="U36" s="35"/>
    </row>
    <row r="37" spans="1:21" s="150" customFormat="1" x14ac:dyDescent="0.25">
      <c r="A37" s="148" t="str">
        <f t="shared" si="5"/>
        <v/>
      </c>
      <c r="B37" s="149"/>
      <c r="C37" s="50"/>
      <c r="D37" s="51"/>
      <c r="E37" s="96"/>
      <c r="F37" s="97"/>
      <c r="G37" s="97"/>
      <c r="H37" s="98"/>
      <c r="I37" s="134" t="str">
        <f t="shared" si="8"/>
        <v/>
      </c>
      <c r="J37" s="99"/>
      <c r="K37" s="96"/>
      <c r="L37" s="100"/>
      <c r="M37" s="32"/>
      <c r="N37" s="31"/>
      <c r="O37" s="31"/>
      <c r="P37" s="27"/>
      <c r="Q37" s="28"/>
      <c r="R37" s="33" t="str">
        <f>IF(E37="ja",Preisliste!$H$14,"-  €")</f>
        <v>-  €</v>
      </c>
      <c r="S37" s="30" t="str">
        <f>IFERROR(VLOOKUP(P37,Preisliste!$F$7:$H$12,3,FALSE),"")</f>
        <v/>
      </c>
      <c r="T37" s="34">
        <f t="shared" si="7"/>
        <v>0</v>
      </c>
      <c r="U37" s="35"/>
    </row>
    <row r="38" spans="1:21" s="150" customFormat="1" x14ac:dyDescent="0.25">
      <c r="A38" s="148" t="str">
        <f t="shared" si="5"/>
        <v/>
      </c>
      <c r="B38" s="149"/>
      <c r="C38" s="50"/>
      <c r="D38" s="51"/>
      <c r="E38" s="96"/>
      <c r="F38" s="97"/>
      <c r="G38" s="97"/>
      <c r="H38" s="98"/>
      <c r="I38" s="134" t="str">
        <f t="shared" si="8"/>
        <v/>
      </c>
      <c r="J38" s="99"/>
      <c r="K38" s="96"/>
      <c r="L38" s="100"/>
      <c r="M38" s="32"/>
      <c r="N38" s="31"/>
      <c r="O38" s="31"/>
      <c r="P38" s="27"/>
      <c r="Q38" s="28"/>
      <c r="R38" s="33" t="str">
        <f>IF(E38="ja",Preisliste!$H$14,"-  €")</f>
        <v>-  €</v>
      </c>
      <c r="S38" s="30" t="str">
        <f>IFERROR(VLOOKUP(P38,Preisliste!$F$7:$H$12,3,FALSE),"")</f>
        <v/>
      </c>
      <c r="T38" s="34">
        <f t="shared" si="7"/>
        <v>0</v>
      </c>
      <c r="U38" s="35"/>
    </row>
    <row r="39" spans="1:21" s="150" customFormat="1" x14ac:dyDescent="0.25">
      <c r="A39" s="148" t="str">
        <f t="shared" si="5"/>
        <v/>
      </c>
      <c r="B39" s="149"/>
      <c r="C39" s="50"/>
      <c r="D39" s="51"/>
      <c r="E39" s="96"/>
      <c r="F39" s="97"/>
      <c r="G39" s="97"/>
      <c r="H39" s="98"/>
      <c r="I39" s="134" t="str">
        <f t="shared" si="8"/>
        <v/>
      </c>
      <c r="J39" s="99"/>
      <c r="K39" s="96"/>
      <c r="L39" s="100"/>
      <c r="M39" s="32"/>
      <c r="N39" s="31"/>
      <c r="O39" s="31"/>
      <c r="P39" s="27"/>
      <c r="Q39" s="28"/>
      <c r="R39" s="33" t="str">
        <f>IF(E39="ja",Preisliste!$H$14,"-  €")</f>
        <v>-  €</v>
      </c>
      <c r="S39" s="30" t="str">
        <f>IFERROR(VLOOKUP(P39,Preisliste!$F$7:$H$12,3,FALSE),"")</f>
        <v/>
      </c>
      <c r="T39" s="34">
        <f t="shared" si="7"/>
        <v>0</v>
      </c>
      <c r="U39" s="35"/>
    </row>
    <row r="40" spans="1:21" s="150" customFormat="1" x14ac:dyDescent="0.25">
      <c r="A40" s="148" t="str">
        <f t="shared" si="5"/>
        <v/>
      </c>
      <c r="B40" s="149"/>
      <c r="C40" s="50"/>
      <c r="D40" s="51"/>
      <c r="E40" s="96"/>
      <c r="F40" s="97"/>
      <c r="G40" s="97"/>
      <c r="H40" s="98"/>
      <c r="I40" s="134" t="str">
        <f t="shared" si="8"/>
        <v/>
      </c>
      <c r="J40" s="99"/>
      <c r="K40" s="96"/>
      <c r="L40" s="100"/>
      <c r="M40" s="32"/>
      <c r="N40" s="31"/>
      <c r="O40" s="31"/>
      <c r="P40" s="27"/>
      <c r="Q40" s="28"/>
      <c r="R40" s="33" t="str">
        <f>IF(E40="ja",Preisliste!$H$14,"-  €")</f>
        <v>-  €</v>
      </c>
      <c r="S40" s="30" t="str">
        <f>IFERROR(VLOOKUP(P40,Preisliste!$F$7:$H$12,3,FALSE),"")</f>
        <v/>
      </c>
      <c r="T40" s="34">
        <f t="shared" si="7"/>
        <v>0</v>
      </c>
      <c r="U40" s="35"/>
    </row>
    <row r="41" spans="1:21" s="150" customFormat="1" x14ac:dyDescent="0.25">
      <c r="A41" s="148" t="str">
        <f t="shared" si="5"/>
        <v/>
      </c>
      <c r="B41" s="149"/>
      <c r="C41" s="50"/>
      <c r="D41" s="51"/>
      <c r="E41" s="96"/>
      <c r="F41" s="97"/>
      <c r="G41" s="97"/>
      <c r="H41" s="98"/>
      <c r="I41" s="134" t="str">
        <f t="shared" si="8"/>
        <v/>
      </c>
      <c r="J41" s="99"/>
      <c r="K41" s="96"/>
      <c r="L41" s="100"/>
      <c r="M41" s="32"/>
      <c r="N41" s="31"/>
      <c r="O41" s="31"/>
      <c r="P41" s="27"/>
      <c r="Q41" s="28"/>
      <c r="R41" s="33" t="str">
        <f>IF(E41="ja",Preisliste!$H$14,"-  €")</f>
        <v>-  €</v>
      </c>
      <c r="S41" s="30" t="str">
        <f>IFERROR(VLOOKUP(P41,Preisliste!$F$7:$H$12,3,FALSE),"")</f>
        <v/>
      </c>
      <c r="T41" s="34">
        <f t="shared" si="7"/>
        <v>0</v>
      </c>
      <c r="U41" s="35"/>
    </row>
    <row r="42" spans="1:21" s="150" customFormat="1" x14ac:dyDescent="0.25">
      <c r="A42" s="148" t="str">
        <f t="shared" si="5"/>
        <v/>
      </c>
      <c r="B42" s="149"/>
      <c r="C42" s="50"/>
      <c r="D42" s="51"/>
      <c r="E42" s="96"/>
      <c r="F42" s="97"/>
      <c r="G42" s="97"/>
      <c r="H42" s="98"/>
      <c r="I42" s="134" t="str">
        <f t="shared" si="8"/>
        <v/>
      </c>
      <c r="J42" s="99"/>
      <c r="K42" s="96"/>
      <c r="L42" s="100"/>
      <c r="M42" s="32"/>
      <c r="N42" s="31"/>
      <c r="O42" s="31"/>
      <c r="P42" s="27"/>
      <c r="Q42" s="28"/>
      <c r="R42" s="33" t="str">
        <f>IF(E42="ja",Preisliste!$H$14,"-  €")</f>
        <v>-  €</v>
      </c>
      <c r="S42" s="30" t="str">
        <f>IFERROR(VLOOKUP(P42,Preisliste!$F$7:$H$12,3,FALSE),"")</f>
        <v/>
      </c>
      <c r="T42" s="34">
        <f t="shared" si="7"/>
        <v>0</v>
      </c>
      <c r="U42" s="35"/>
    </row>
    <row r="43" spans="1:21" s="150" customFormat="1" x14ac:dyDescent="0.25">
      <c r="A43" s="148" t="str">
        <f t="shared" si="5"/>
        <v/>
      </c>
      <c r="B43" s="149"/>
      <c r="C43" s="50"/>
      <c r="D43" s="51"/>
      <c r="E43" s="96"/>
      <c r="F43" s="97"/>
      <c r="G43" s="97"/>
      <c r="H43" s="98"/>
      <c r="I43" s="134" t="str">
        <f t="shared" si="8"/>
        <v/>
      </c>
      <c r="J43" s="99"/>
      <c r="K43" s="96"/>
      <c r="L43" s="100"/>
      <c r="M43" s="32"/>
      <c r="N43" s="31"/>
      <c r="O43" s="31"/>
      <c r="P43" s="27"/>
      <c r="Q43" s="28"/>
      <c r="R43" s="33" t="str">
        <f>IF(E43="ja",Preisliste!$H$14,"-  €")</f>
        <v>-  €</v>
      </c>
      <c r="S43" s="30" t="str">
        <f>IFERROR(VLOOKUP(P43,Preisliste!$F$7:$H$12,3,FALSE),"")</f>
        <v/>
      </c>
      <c r="T43" s="34">
        <f t="shared" si="7"/>
        <v>0</v>
      </c>
      <c r="U43" s="35"/>
    </row>
    <row r="44" spans="1:21" s="150" customFormat="1" x14ac:dyDescent="0.25">
      <c r="A44" s="148" t="str">
        <f t="shared" si="5"/>
        <v/>
      </c>
      <c r="B44" s="149"/>
      <c r="C44" s="50"/>
      <c r="D44" s="51"/>
      <c r="E44" s="96"/>
      <c r="F44" s="97"/>
      <c r="G44" s="97"/>
      <c r="H44" s="98"/>
      <c r="I44" s="134" t="str">
        <f t="shared" si="8"/>
        <v/>
      </c>
      <c r="J44" s="99"/>
      <c r="K44" s="96"/>
      <c r="L44" s="100"/>
      <c r="M44" s="32"/>
      <c r="N44" s="31"/>
      <c r="O44" s="31"/>
      <c r="P44" s="27"/>
      <c r="Q44" s="28"/>
      <c r="R44" s="33" t="str">
        <f>IF(E44="ja",Preisliste!$H$14,"-  €")</f>
        <v>-  €</v>
      </c>
      <c r="S44" s="30" t="str">
        <f>IFERROR(VLOOKUP(P44,Preisliste!$F$7:$H$12,3,FALSE),"")</f>
        <v/>
      </c>
      <c r="T44" s="34">
        <f t="shared" si="7"/>
        <v>0</v>
      </c>
      <c r="U44" s="35"/>
    </row>
    <row r="45" spans="1:21" s="150" customFormat="1" x14ac:dyDescent="0.25">
      <c r="A45" s="148" t="str">
        <f t="shared" si="5"/>
        <v/>
      </c>
      <c r="B45" s="149"/>
      <c r="C45" s="50"/>
      <c r="D45" s="51"/>
      <c r="E45" s="96"/>
      <c r="F45" s="97"/>
      <c r="G45" s="97"/>
      <c r="H45" s="98"/>
      <c r="I45" s="134" t="str">
        <f t="shared" si="8"/>
        <v/>
      </c>
      <c r="J45" s="99"/>
      <c r="K45" s="96"/>
      <c r="L45" s="100"/>
      <c r="M45" s="32"/>
      <c r="N45" s="31"/>
      <c r="O45" s="31"/>
      <c r="P45" s="27"/>
      <c r="Q45" s="28"/>
      <c r="R45" s="33" t="str">
        <f>IF(E45="ja",Preisliste!$H$14,"-  €")</f>
        <v>-  €</v>
      </c>
      <c r="S45" s="30" t="str">
        <f>IFERROR(VLOOKUP(P45,Preisliste!$F$7:$H$12,3,FALSE),"")</f>
        <v/>
      </c>
      <c r="T45" s="34">
        <f t="shared" si="7"/>
        <v>0</v>
      </c>
      <c r="U45" s="35"/>
    </row>
    <row r="46" spans="1:21" s="150" customFormat="1" x14ac:dyDescent="0.25">
      <c r="A46" s="148" t="str">
        <f t="shared" si="5"/>
        <v/>
      </c>
      <c r="B46" s="149"/>
      <c r="C46" s="50"/>
      <c r="D46" s="51"/>
      <c r="E46" s="96"/>
      <c r="F46" s="97"/>
      <c r="G46" s="97"/>
      <c r="H46" s="98"/>
      <c r="I46" s="134" t="str">
        <f t="shared" si="8"/>
        <v/>
      </c>
      <c r="J46" s="99"/>
      <c r="K46" s="96"/>
      <c r="L46" s="100"/>
      <c r="M46" s="32"/>
      <c r="N46" s="31"/>
      <c r="O46" s="31"/>
      <c r="P46" s="27"/>
      <c r="Q46" s="28"/>
      <c r="R46" s="33" t="str">
        <f>IF(E46="ja",Preisliste!$H$14,"-  €")</f>
        <v>-  €</v>
      </c>
      <c r="S46" s="30" t="str">
        <f>IFERROR(VLOOKUP(P46,Preisliste!$F$7:$H$12,3,FALSE),"")</f>
        <v/>
      </c>
      <c r="T46" s="34">
        <f t="shared" si="7"/>
        <v>0</v>
      </c>
      <c r="U46" s="35"/>
    </row>
    <row r="47" spans="1:21" s="150" customFormat="1" x14ac:dyDescent="0.25">
      <c r="A47" s="148" t="str">
        <f t="shared" si="5"/>
        <v/>
      </c>
      <c r="B47" s="149"/>
      <c r="C47" s="50"/>
      <c r="D47" s="51"/>
      <c r="E47" s="96"/>
      <c r="F47" s="97"/>
      <c r="G47" s="97"/>
      <c r="H47" s="98"/>
      <c r="I47" s="134" t="str">
        <f t="shared" si="8"/>
        <v/>
      </c>
      <c r="J47" s="99"/>
      <c r="K47" s="96"/>
      <c r="L47" s="100"/>
      <c r="M47" s="32"/>
      <c r="N47" s="31"/>
      <c r="O47" s="31"/>
      <c r="P47" s="27"/>
      <c r="Q47" s="28"/>
      <c r="R47" s="33" t="str">
        <f>IF(E47="ja",Preisliste!$H$14,"-  €")</f>
        <v>-  €</v>
      </c>
      <c r="S47" s="30" t="str">
        <f>IFERROR(VLOOKUP(P47,Preisliste!$F$7:$H$12,3,FALSE),"")</f>
        <v/>
      </c>
      <c r="T47" s="34">
        <f t="shared" si="7"/>
        <v>0</v>
      </c>
      <c r="U47" s="35"/>
    </row>
    <row r="48" spans="1:21" s="150" customFormat="1" x14ac:dyDescent="0.25">
      <c r="A48" s="148" t="str">
        <f t="shared" si="5"/>
        <v/>
      </c>
      <c r="B48" s="149"/>
      <c r="C48" s="50"/>
      <c r="D48" s="51"/>
      <c r="E48" s="96"/>
      <c r="F48" s="97"/>
      <c r="G48" s="97"/>
      <c r="H48" s="98"/>
      <c r="I48" s="134" t="str">
        <f t="shared" si="8"/>
        <v/>
      </c>
      <c r="J48" s="99"/>
      <c r="K48" s="96"/>
      <c r="L48" s="100"/>
      <c r="M48" s="32"/>
      <c r="N48" s="31"/>
      <c r="O48" s="31"/>
      <c r="P48" s="27"/>
      <c r="Q48" s="28"/>
      <c r="R48" s="33" t="str">
        <f>IF(E48="ja",Preisliste!$H$14,"-  €")</f>
        <v>-  €</v>
      </c>
      <c r="S48" s="30" t="str">
        <f>IFERROR(VLOOKUP(P48,Preisliste!$F$7:$H$12,3,FALSE),"")</f>
        <v/>
      </c>
      <c r="T48" s="34">
        <f t="shared" si="7"/>
        <v>0</v>
      </c>
      <c r="U48" s="35"/>
    </row>
    <row r="49" spans="1:21" s="150" customFormat="1" x14ac:dyDescent="0.25">
      <c r="A49" s="148" t="str">
        <f t="shared" si="5"/>
        <v/>
      </c>
      <c r="B49" s="149"/>
      <c r="C49" s="50"/>
      <c r="D49" s="51"/>
      <c r="E49" s="96"/>
      <c r="F49" s="97"/>
      <c r="G49" s="97"/>
      <c r="H49" s="98"/>
      <c r="I49" s="134" t="str">
        <f t="shared" si="8"/>
        <v/>
      </c>
      <c r="J49" s="99"/>
      <c r="K49" s="96"/>
      <c r="L49" s="100"/>
      <c r="M49" s="32"/>
      <c r="N49" s="31"/>
      <c r="O49" s="31"/>
      <c r="P49" s="27"/>
      <c r="Q49" s="28"/>
      <c r="R49" s="33" t="str">
        <f>IF(E49="ja",Preisliste!$H$14,"-  €")</f>
        <v>-  €</v>
      </c>
      <c r="S49" s="30" t="str">
        <f>IFERROR(VLOOKUP(P49,Preisliste!$F$7:$H$12,3,FALSE),"")</f>
        <v/>
      </c>
      <c r="T49" s="34">
        <f t="shared" si="7"/>
        <v>0</v>
      </c>
      <c r="U49" s="35"/>
    </row>
    <row r="50" spans="1:21" s="150" customFormat="1" x14ac:dyDescent="0.25">
      <c r="A50" s="148" t="str">
        <f t="shared" si="5"/>
        <v/>
      </c>
      <c r="B50" s="149"/>
      <c r="C50" s="50"/>
      <c r="D50" s="51"/>
      <c r="E50" s="96"/>
      <c r="F50" s="97"/>
      <c r="G50" s="97"/>
      <c r="H50" s="98"/>
      <c r="I50" s="134" t="str">
        <f t="shared" si="8"/>
        <v/>
      </c>
      <c r="J50" s="99"/>
      <c r="K50" s="96"/>
      <c r="L50" s="100"/>
      <c r="M50" s="32"/>
      <c r="N50" s="31"/>
      <c r="O50" s="31"/>
      <c r="P50" s="27"/>
      <c r="Q50" s="28"/>
      <c r="R50" s="33" t="str">
        <f>IF(E50="ja",Preisliste!$H$14,"-  €")</f>
        <v>-  €</v>
      </c>
      <c r="S50" s="30" t="str">
        <f>IFERROR(VLOOKUP(P50,Preisliste!$F$7:$H$12,3,FALSE),"")</f>
        <v/>
      </c>
      <c r="T50" s="34">
        <f t="shared" si="7"/>
        <v>0</v>
      </c>
      <c r="U50" s="35"/>
    </row>
    <row r="51" spans="1:21" s="150" customFormat="1" x14ac:dyDescent="0.25">
      <c r="A51" s="148" t="str">
        <f t="shared" si="5"/>
        <v/>
      </c>
      <c r="B51" s="149"/>
      <c r="C51" s="50"/>
      <c r="D51" s="51"/>
      <c r="E51" s="96"/>
      <c r="F51" s="97"/>
      <c r="G51" s="97"/>
      <c r="H51" s="98"/>
      <c r="I51" s="134" t="str">
        <f t="shared" si="8"/>
        <v/>
      </c>
      <c r="J51" s="99"/>
      <c r="K51" s="96"/>
      <c r="L51" s="100"/>
      <c r="M51" s="32"/>
      <c r="N51" s="31"/>
      <c r="O51" s="31"/>
      <c r="P51" s="27"/>
      <c r="Q51" s="28"/>
      <c r="R51" s="33" t="str">
        <f>IF(E51="ja",Preisliste!$H$14,"-  €")</f>
        <v>-  €</v>
      </c>
      <c r="S51" s="30" t="str">
        <f>IFERROR(VLOOKUP(P51,Preisliste!$F$7:$H$12,3,FALSE),"")</f>
        <v/>
      </c>
      <c r="T51" s="34">
        <f t="shared" si="7"/>
        <v>0</v>
      </c>
      <c r="U51" s="35"/>
    </row>
    <row r="52" spans="1:21" s="150" customFormat="1" x14ac:dyDescent="0.25">
      <c r="A52" s="148" t="str">
        <f t="shared" si="5"/>
        <v/>
      </c>
      <c r="B52" s="149"/>
      <c r="C52" s="50"/>
      <c r="D52" s="51"/>
      <c r="E52" s="96"/>
      <c r="F52" s="97"/>
      <c r="G52" s="97"/>
      <c r="H52" s="98"/>
      <c r="I52" s="134" t="str">
        <f t="shared" si="8"/>
        <v/>
      </c>
      <c r="J52" s="99"/>
      <c r="K52" s="96"/>
      <c r="L52" s="100"/>
      <c r="M52" s="32"/>
      <c r="N52" s="31"/>
      <c r="O52" s="31"/>
      <c r="P52" s="27"/>
      <c r="Q52" s="28"/>
      <c r="R52" s="33" t="str">
        <f>IF(E52="ja",Preisliste!$H$14,"-  €")</f>
        <v>-  €</v>
      </c>
      <c r="S52" s="30" t="str">
        <f>IFERROR(VLOOKUP(P52,Preisliste!$F$7:$H$12,3,FALSE),"")</f>
        <v/>
      </c>
      <c r="T52" s="34">
        <f t="shared" si="7"/>
        <v>0</v>
      </c>
      <c r="U52" s="35"/>
    </row>
    <row r="53" spans="1:21" s="150" customFormat="1" x14ac:dyDescent="0.25">
      <c r="A53" s="148" t="str">
        <f t="shared" si="5"/>
        <v/>
      </c>
      <c r="B53" s="149"/>
      <c r="C53" s="50"/>
      <c r="D53" s="51"/>
      <c r="E53" s="96"/>
      <c r="F53" s="97"/>
      <c r="G53" s="97"/>
      <c r="H53" s="98"/>
      <c r="I53" s="134" t="str">
        <f t="shared" si="8"/>
        <v/>
      </c>
      <c r="J53" s="99"/>
      <c r="K53" s="96"/>
      <c r="L53" s="100"/>
      <c r="M53" s="32"/>
      <c r="N53" s="31"/>
      <c r="O53" s="31"/>
      <c r="P53" s="27"/>
      <c r="Q53" s="28"/>
      <c r="R53" s="33" t="str">
        <f>IF(E53="ja",Preisliste!$H$14,"-  €")</f>
        <v>-  €</v>
      </c>
      <c r="S53" s="30" t="str">
        <f>IFERROR(VLOOKUP(P53,Preisliste!$F$7:$H$12,3,FALSE),"")</f>
        <v/>
      </c>
      <c r="T53" s="34">
        <f t="shared" si="7"/>
        <v>0</v>
      </c>
      <c r="U53" s="35"/>
    </row>
    <row r="54" spans="1:21" s="150" customFormat="1" x14ac:dyDescent="0.25">
      <c r="A54" s="148" t="str">
        <f t="shared" si="5"/>
        <v/>
      </c>
      <c r="B54" s="149"/>
      <c r="C54" s="50"/>
      <c r="D54" s="51"/>
      <c r="E54" s="96"/>
      <c r="F54" s="97"/>
      <c r="G54" s="97"/>
      <c r="H54" s="98"/>
      <c r="I54" s="134" t="str">
        <f t="shared" si="8"/>
        <v/>
      </c>
      <c r="J54" s="99"/>
      <c r="K54" s="96"/>
      <c r="L54" s="100"/>
      <c r="M54" s="32"/>
      <c r="N54" s="31"/>
      <c r="O54" s="31"/>
      <c r="P54" s="27"/>
      <c r="Q54" s="28"/>
      <c r="R54" s="33" t="str">
        <f>IF(E54="ja",Preisliste!$H$14,"-  €")</f>
        <v>-  €</v>
      </c>
      <c r="S54" s="30" t="str">
        <f>IFERROR(VLOOKUP(P54,Preisliste!$F$7:$H$12,3,FALSE),"")</f>
        <v/>
      </c>
      <c r="T54" s="34">
        <f t="shared" si="7"/>
        <v>0</v>
      </c>
      <c r="U54" s="35"/>
    </row>
    <row r="55" spans="1:21" s="150" customFormat="1" x14ac:dyDescent="0.25">
      <c r="A55" s="148" t="str">
        <f t="shared" si="5"/>
        <v/>
      </c>
      <c r="B55" s="149"/>
      <c r="C55" s="50"/>
      <c r="D55" s="51"/>
      <c r="E55" s="96"/>
      <c r="F55" s="97"/>
      <c r="G55" s="97"/>
      <c r="H55" s="98"/>
      <c r="I55" s="134" t="str">
        <f t="shared" si="8"/>
        <v/>
      </c>
      <c r="J55" s="99"/>
      <c r="K55" s="96"/>
      <c r="L55" s="100"/>
      <c r="M55" s="32"/>
      <c r="N55" s="31"/>
      <c r="O55" s="31"/>
      <c r="P55" s="27"/>
      <c r="Q55" s="28"/>
      <c r="R55" s="33" t="str">
        <f>IF(E55="ja",Preisliste!$H$14,"-  €")</f>
        <v>-  €</v>
      </c>
      <c r="S55" s="30" t="str">
        <f>IFERROR(VLOOKUP(P55,Preisliste!$F$7:$H$12,3,FALSE),"")</f>
        <v/>
      </c>
      <c r="T55" s="34">
        <f t="shared" si="7"/>
        <v>0</v>
      </c>
      <c r="U55" s="35"/>
    </row>
    <row r="56" spans="1:21" s="150" customFormat="1" x14ac:dyDescent="0.25">
      <c r="A56" s="148" t="str">
        <f t="shared" si="5"/>
        <v/>
      </c>
      <c r="B56" s="149"/>
      <c r="C56" s="50"/>
      <c r="D56" s="51"/>
      <c r="E56" s="96"/>
      <c r="F56" s="97"/>
      <c r="G56" s="97"/>
      <c r="H56" s="98"/>
      <c r="I56" s="134" t="str">
        <f t="shared" si="8"/>
        <v/>
      </c>
      <c r="J56" s="99"/>
      <c r="K56" s="96"/>
      <c r="L56" s="100"/>
      <c r="M56" s="32"/>
      <c r="N56" s="31"/>
      <c r="O56" s="31"/>
      <c r="P56" s="27"/>
      <c r="Q56" s="28"/>
      <c r="R56" s="33" t="str">
        <f>IF(E56="ja",Preisliste!$H$14,"-  €")</f>
        <v>-  €</v>
      </c>
      <c r="S56" s="30" t="str">
        <f>IFERROR(VLOOKUP(P56,Preisliste!$F$7:$H$12,3,FALSE),"")</f>
        <v/>
      </c>
      <c r="T56" s="34">
        <f t="shared" si="7"/>
        <v>0</v>
      </c>
      <c r="U56" s="35"/>
    </row>
    <row r="57" spans="1:21" s="150" customFormat="1" x14ac:dyDescent="0.25">
      <c r="A57" s="148" t="str">
        <f t="shared" si="5"/>
        <v/>
      </c>
      <c r="B57" s="149"/>
      <c r="C57" s="50"/>
      <c r="D57" s="51"/>
      <c r="E57" s="96"/>
      <c r="F57" s="97"/>
      <c r="G57" s="97"/>
      <c r="H57" s="98"/>
      <c r="I57" s="134" t="str">
        <f t="shared" si="8"/>
        <v/>
      </c>
      <c r="J57" s="99"/>
      <c r="K57" s="96"/>
      <c r="L57" s="100"/>
      <c r="M57" s="32"/>
      <c r="N57" s="31"/>
      <c r="O57" s="31"/>
      <c r="P57" s="27"/>
      <c r="Q57" s="28"/>
      <c r="R57" s="33" t="str">
        <f>IF(E57="ja",Preisliste!$H$14,"-  €")</f>
        <v>-  €</v>
      </c>
      <c r="S57" s="30" t="str">
        <f>IFERROR(VLOOKUP(P57,Preisliste!$F$7:$H$12,3,FALSE),"")</f>
        <v/>
      </c>
      <c r="T57" s="34">
        <f t="shared" si="7"/>
        <v>0</v>
      </c>
      <c r="U57" s="35"/>
    </row>
    <row r="58" spans="1:21" s="150" customFormat="1" x14ac:dyDescent="0.25">
      <c r="A58" s="148" t="str">
        <f t="shared" si="5"/>
        <v/>
      </c>
      <c r="B58" s="149"/>
      <c r="C58" s="50"/>
      <c r="D58" s="51"/>
      <c r="E58" s="96"/>
      <c r="F58" s="97"/>
      <c r="G58" s="97"/>
      <c r="H58" s="98"/>
      <c r="I58" s="134" t="str">
        <f t="shared" si="8"/>
        <v/>
      </c>
      <c r="J58" s="99"/>
      <c r="K58" s="96"/>
      <c r="L58" s="100"/>
      <c r="M58" s="32"/>
      <c r="N58" s="31"/>
      <c r="O58" s="31"/>
      <c r="P58" s="27"/>
      <c r="Q58" s="28"/>
      <c r="R58" s="33" t="str">
        <f>IF(E58="ja",Preisliste!$H$14,"-  €")</f>
        <v>-  €</v>
      </c>
      <c r="S58" s="30" t="str">
        <f>IFERROR(VLOOKUP(P58,Preisliste!$F$7:$H$12,3,FALSE),"")</f>
        <v/>
      </c>
      <c r="T58" s="34">
        <f t="shared" si="7"/>
        <v>0</v>
      </c>
      <c r="U58" s="35"/>
    </row>
    <row r="59" spans="1:21" s="150" customFormat="1" x14ac:dyDescent="0.25">
      <c r="A59" s="148" t="str">
        <f t="shared" si="5"/>
        <v/>
      </c>
      <c r="B59" s="149"/>
      <c r="C59" s="50"/>
      <c r="D59" s="51"/>
      <c r="E59" s="96"/>
      <c r="F59" s="97"/>
      <c r="G59" s="97"/>
      <c r="H59" s="98"/>
      <c r="I59" s="134" t="str">
        <f t="shared" si="8"/>
        <v/>
      </c>
      <c r="J59" s="99"/>
      <c r="K59" s="96"/>
      <c r="L59" s="100"/>
      <c r="M59" s="32"/>
      <c r="N59" s="31"/>
      <c r="O59" s="31"/>
      <c r="P59" s="27"/>
      <c r="Q59" s="28"/>
      <c r="R59" s="33" t="str">
        <f>IF(E59="ja",Preisliste!$H$14,"-  €")</f>
        <v>-  €</v>
      </c>
      <c r="S59" s="30" t="str">
        <f>IFERROR(VLOOKUP(P59,Preisliste!$F$7:$H$12,3,FALSE),"")</f>
        <v/>
      </c>
      <c r="T59" s="34">
        <f t="shared" si="7"/>
        <v>0</v>
      </c>
      <c r="U59" s="35"/>
    </row>
    <row r="60" spans="1:21" s="150" customFormat="1" x14ac:dyDescent="0.25">
      <c r="A60" s="148" t="str">
        <f t="shared" si="5"/>
        <v/>
      </c>
      <c r="B60" s="149"/>
      <c r="C60" s="50"/>
      <c r="D60" s="51"/>
      <c r="E60" s="96"/>
      <c r="F60" s="97"/>
      <c r="G60" s="97"/>
      <c r="H60" s="98"/>
      <c r="I60" s="134" t="str">
        <f t="shared" si="8"/>
        <v/>
      </c>
      <c r="J60" s="99"/>
      <c r="K60" s="96"/>
      <c r="L60" s="100"/>
      <c r="M60" s="32"/>
      <c r="N60" s="31"/>
      <c r="O60" s="31"/>
      <c r="P60" s="27"/>
      <c r="Q60" s="28"/>
      <c r="R60" s="33" t="str">
        <f>IF(E60="ja",Preisliste!$H$14,"-  €")</f>
        <v>-  €</v>
      </c>
      <c r="S60" s="30" t="str">
        <f>IFERROR(VLOOKUP(P60,Preisliste!$F$7:$H$12,3,FALSE),"")</f>
        <v/>
      </c>
      <c r="T60" s="34">
        <f t="shared" si="7"/>
        <v>0</v>
      </c>
      <c r="U60" s="35"/>
    </row>
    <row r="61" spans="1:21" s="150" customFormat="1" x14ac:dyDescent="0.25">
      <c r="A61" s="148" t="str">
        <f t="shared" si="5"/>
        <v/>
      </c>
      <c r="B61" s="149"/>
      <c r="C61" s="50"/>
      <c r="D61" s="51"/>
      <c r="E61" s="96"/>
      <c r="F61" s="97"/>
      <c r="G61" s="97"/>
      <c r="H61" s="98"/>
      <c r="I61" s="134" t="str">
        <f t="shared" si="8"/>
        <v/>
      </c>
      <c r="J61" s="99"/>
      <c r="K61" s="96"/>
      <c r="L61" s="100"/>
      <c r="M61" s="32"/>
      <c r="N61" s="31"/>
      <c r="O61" s="31"/>
      <c r="P61" s="27"/>
      <c r="Q61" s="28"/>
      <c r="R61" s="33" t="str">
        <f>IF(E61="ja",Preisliste!$H$14,"-  €")</f>
        <v>-  €</v>
      </c>
      <c r="S61" s="30" t="str">
        <f>IFERROR(VLOOKUP(P61,Preisliste!$F$7:$H$12,3,FALSE),"")</f>
        <v/>
      </c>
      <c r="T61" s="34">
        <f t="shared" si="7"/>
        <v>0</v>
      </c>
      <c r="U61" s="35"/>
    </row>
    <row r="62" spans="1:21" s="150" customFormat="1" x14ac:dyDescent="0.25">
      <c r="A62" s="148" t="str">
        <f t="shared" si="5"/>
        <v/>
      </c>
      <c r="B62" s="149"/>
      <c r="C62" s="50"/>
      <c r="D62" s="51"/>
      <c r="E62" s="96"/>
      <c r="F62" s="97"/>
      <c r="G62" s="97"/>
      <c r="H62" s="98"/>
      <c r="I62" s="134" t="str">
        <f t="shared" ref="I62:I66" si="9">IF(ISNUMBER(H62),IFERROR(DATEDIF(H62,$J$2,"y"),""),"")</f>
        <v/>
      </c>
      <c r="J62" s="99"/>
      <c r="K62" s="96"/>
      <c r="L62" s="100"/>
      <c r="M62" s="32"/>
      <c r="N62" s="31"/>
      <c r="O62" s="31"/>
      <c r="P62" s="27"/>
      <c r="Q62" s="28"/>
      <c r="R62" s="33" t="str">
        <f>IF(E62="ja",Preisliste!$H$14,"-  €")</f>
        <v>-  €</v>
      </c>
      <c r="S62" s="30" t="str">
        <f>IFERROR(VLOOKUP(P62,Preisliste!$F$7:$H$12,3,FALSE),"")</f>
        <v/>
      </c>
      <c r="T62" s="34">
        <f t="shared" si="7"/>
        <v>0</v>
      </c>
      <c r="U62" s="35"/>
    </row>
    <row r="63" spans="1:21" s="150" customFormat="1" x14ac:dyDescent="0.25">
      <c r="A63" s="148" t="str">
        <f t="shared" si="5"/>
        <v/>
      </c>
      <c r="B63" s="149"/>
      <c r="C63" s="50"/>
      <c r="D63" s="51"/>
      <c r="E63" s="96"/>
      <c r="F63" s="97"/>
      <c r="G63" s="97"/>
      <c r="H63" s="98"/>
      <c r="I63" s="134" t="str">
        <f t="shared" si="9"/>
        <v/>
      </c>
      <c r="J63" s="99"/>
      <c r="K63" s="96"/>
      <c r="L63" s="100"/>
      <c r="M63" s="32"/>
      <c r="N63" s="31"/>
      <c r="O63" s="31"/>
      <c r="P63" s="27"/>
      <c r="Q63" s="28"/>
      <c r="R63" s="33" t="str">
        <f>IF(E63="ja",Preisliste!$H$14,"-  €")</f>
        <v>-  €</v>
      </c>
      <c r="S63" s="30" t="str">
        <f>IFERROR(VLOOKUP(P63,Preisliste!$F$7:$H$12,3,FALSE),"")</f>
        <v/>
      </c>
      <c r="T63" s="34">
        <f t="shared" si="7"/>
        <v>0</v>
      </c>
      <c r="U63" s="35"/>
    </row>
    <row r="64" spans="1:21" s="150" customFormat="1" x14ac:dyDescent="0.25">
      <c r="A64" s="148" t="str">
        <f t="shared" si="5"/>
        <v/>
      </c>
      <c r="B64" s="149"/>
      <c r="C64" s="50"/>
      <c r="D64" s="51"/>
      <c r="E64" s="96"/>
      <c r="F64" s="97"/>
      <c r="G64" s="97"/>
      <c r="H64" s="98"/>
      <c r="I64" s="134" t="str">
        <f t="shared" si="9"/>
        <v/>
      </c>
      <c r="J64" s="99"/>
      <c r="K64" s="96"/>
      <c r="L64" s="100"/>
      <c r="M64" s="32"/>
      <c r="N64" s="31"/>
      <c r="O64" s="31"/>
      <c r="P64" s="27"/>
      <c r="Q64" s="28"/>
      <c r="R64" s="33" t="str">
        <f>IF(E64="ja",Preisliste!$H$14,"-  €")</f>
        <v>-  €</v>
      </c>
      <c r="S64" s="30" t="str">
        <f>IFERROR(VLOOKUP(P64,Preisliste!$F$7:$H$12,3,FALSE),"")</f>
        <v/>
      </c>
      <c r="T64" s="34">
        <f t="shared" si="7"/>
        <v>0</v>
      </c>
      <c r="U64" s="35"/>
    </row>
    <row r="65" spans="1:21" s="150" customFormat="1" x14ac:dyDescent="0.25">
      <c r="A65" s="148" t="str">
        <f t="shared" si="5"/>
        <v/>
      </c>
      <c r="B65" s="149"/>
      <c r="C65" s="50"/>
      <c r="D65" s="51"/>
      <c r="E65" s="96"/>
      <c r="F65" s="97"/>
      <c r="G65" s="97"/>
      <c r="H65" s="98"/>
      <c r="I65" s="134" t="str">
        <f t="shared" si="9"/>
        <v/>
      </c>
      <c r="J65" s="99"/>
      <c r="K65" s="96"/>
      <c r="L65" s="100"/>
      <c r="M65" s="32"/>
      <c r="N65" s="31"/>
      <c r="O65" s="31"/>
      <c r="P65" s="27"/>
      <c r="Q65" s="28"/>
      <c r="R65" s="33" t="str">
        <f>IF(E65="ja",Preisliste!$H$14,"-  €")</f>
        <v>-  €</v>
      </c>
      <c r="S65" s="30" t="str">
        <f>IFERROR(VLOOKUP(P65,Preisliste!$F$7:$H$12,3,FALSE),"")</f>
        <v/>
      </c>
      <c r="T65" s="34">
        <f t="shared" si="7"/>
        <v>0</v>
      </c>
      <c r="U65" s="35"/>
    </row>
    <row r="66" spans="1:21" s="150" customFormat="1" x14ac:dyDescent="0.25">
      <c r="A66" s="151" t="str">
        <f t="shared" si="5"/>
        <v/>
      </c>
      <c r="B66" s="152"/>
      <c r="C66" s="101"/>
      <c r="D66" s="102"/>
      <c r="E66" s="103"/>
      <c r="F66" s="104"/>
      <c r="G66" s="104"/>
      <c r="H66" s="105"/>
      <c r="I66" s="135" t="str">
        <f t="shared" si="9"/>
        <v/>
      </c>
      <c r="J66" s="106"/>
      <c r="K66" s="103"/>
      <c r="L66" s="107"/>
      <c r="M66" s="37"/>
      <c r="N66" s="36"/>
      <c r="O66" s="36"/>
      <c r="P66" s="38"/>
      <c r="Q66" s="39"/>
      <c r="R66" s="40" t="str">
        <f>IF(E66="ja",Preisliste!$H$14,"-  €")</f>
        <v>-  €</v>
      </c>
      <c r="S66" s="41" t="str">
        <f>IFERROR(VLOOKUP(P66,Preisliste!$F$7:$H$12,3,FALSE),"")</f>
        <v/>
      </c>
      <c r="T66" s="42">
        <f t="shared" si="7"/>
        <v>0</v>
      </c>
      <c r="U66" s="43"/>
    </row>
    <row r="67" spans="1:21" x14ac:dyDescent="0.25">
      <c r="A67" s="52"/>
      <c r="B67" s="53"/>
      <c r="C67" s="53"/>
      <c r="D67" s="53"/>
      <c r="E67" s="52"/>
      <c r="F67" s="52"/>
      <c r="G67" s="52"/>
      <c r="H67" s="52"/>
      <c r="I67" s="52"/>
      <c r="J67" s="52"/>
      <c r="K67" s="52"/>
      <c r="L67" s="58"/>
      <c r="M67" s="52"/>
      <c r="N67" s="52"/>
      <c r="O67" s="52"/>
      <c r="P67" s="52"/>
      <c r="Q67" s="52"/>
      <c r="R67" s="52"/>
      <c r="S67" s="52"/>
      <c r="T67" s="52"/>
      <c r="U67" s="52"/>
    </row>
  </sheetData>
  <sheetProtection algorithmName="SHA-512" hashValue="MQLC6SuJlLYc1aO+Y+e/pjnwrnyW7EPNqf2qW7ceMmTrREJxJ3cUEsvJ46caxgWDq3MfD5EzE8TAGU67aCHJfg==" saltValue="QjnaXc2CfNIA1nua+gvinQ==" spinCount="100000" sheet="1" objects="1" scenarios="1"/>
  <autoFilter ref="A8:U66" xr:uid="{00000000-0001-0000-0200-000000000000}"/>
  <mergeCells count="14">
    <mergeCell ref="A1:B1"/>
    <mergeCell ref="Q2:R2"/>
    <mergeCell ref="Q3:R3"/>
    <mergeCell ref="Q4:R4"/>
    <mergeCell ref="J5:M5"/>
    <mergeCell ref="J1:K1"/>
    <mergeCell ref="C3:D3"/>
    <mergeCell ref="C4:D4"/>
    <mergeCell ref="C5:D5"/>
    <mergeCell ref="C7:D7"/>
    <mergeCell ref="E1:G1"/>
    <mergeCell ref="H3:H5"/>
    <mergeCell ref="I3:I5"/>
    <mergeCell ref="C6:D6"/>
  </mergeCells>
  <phoneticPr fontId="20" type="noConversion"/>
  <conditionalFormatting sqref="A9:B66">
    <cfRule type="cellIs" dxfId="6" priority="8" operator="equal">
      <formula>0</formula>
    </cfRule>
  </conditionalFormatting>
  <conditionalFormatting sqref="O8:O1048576">
    <cfRule type="expression" dxfId="5" priority="1">
      <formula>AND(ISNUMBER(I8),I8&gt;17,O8&lt;&gt;"Betreuer",O8&lt;&gt;"Begleiter")</formula>
    </cfRule>
    <cfRule type="expression" dxfId="4" priority="2">
      <formula>AND(ISNUMBER(I8),I8&gt;14,I8&lt;18,OR(O8&lt;&gt;"Jugend",O8="Bambini"))</formula>
    </cfRule>
    <cfRule type="expression" dxfId="3" priority="3">
      <formula>AND(ISNUMBER(I8),I8&gt;7,I8&lt;15,O8="Jugend",O8&lt;&gt;"Bambini",O8&lt;&gt;"Begleiter")</formula>
    </cfRule>
  </conditionalFormatting>
  <conditionalFormatting sqref="P1 P5:P6">
    <cfRule type="expression" dxfId="2" priority="15">
      <formula>AND(ISNUMBER(H1),H1&gt;17,P1&lt;&gt;"Betreuer",P1&lt;&gt;"Begleiter")</formula>
    </cfRule>
    <cfRule type="expression" dxfId="1" priority="16">
      <formula>AND(ISNUMBER(H1),H1&gt;14,H1&lt;18,OR(P1&lt;&gt;"Jugend",P1="Bambini"))</formula>
    </cfRule>
    <cfRule type="expression" dxfId="0" priority="17">
      <formula>AND(ISNUMBER(H1),H1&gt;7,H1&lt;15,P1="Jugend",P1&lt;&gt;"Bambini",P1&lt;&gt;"Begleiter")</formula>
    </cfRule>
  </conditionalFormatting>
  <dataValidations xWindow="301" yWindow="458" count="16">
    <dataValidation type="list" allowBlank="1" showInputMessage="1" showErrorMessage="1" errorTitle="falsche T-Shirtgröße" error="Bitte die T-Shirtgröße aus dem Dropdownfeld anklicken. " promptTitle="T_Shirt" prompt="Bitte die T-Shirtgröße aus dem Dropdownfeld anklicken. " sqref="WVU9:WVU22 JI9:JI22 TE9:TE22 ADA9:ADA22 AMW9:AMW22 AWS9:AWS22 BGO9:BGO22 BQK9:BQK22 CAG9:CAG22 CKC9:CKC22 CTY9:CTY22 DDU9:DDU22 DNQ9:DNQ22 DXM9:DXM22 EHI9:EHI22 ERE9:ERE22 FBA9:FBA22 FKW9:FKW22 FUS9:FUS22 GEO9:GEO22 GOK9:GOK22 GYG9:GYG22 HIC9:HIC22 HRY9:HRY22 IBU9:IBU22 ILQ9:ILQ22 IVM9:IVM22 JFI9:JFI22 JPE9:JPE22 JZA9:JZA22 KIW9:KIW22 KSS9:KSS22 LCO9:LCO22 LMK9:LMK22 LWG9:LWG22 MGC9:MGC22 MPY9:MPY22 MZU9:MZU22 NJQ9:NJQ22 NTM9:NTM22 ODI9:ODI22 ONE9:ONE22 OXA9:OXA22 PGW9:PGW22 PQS9:PQS22 QAO9:QAO22 QKK9:QKK22 QUG9:QUG22 REC9:REC22 RNY9:RNY22 RXU9:RXU22 SHQ9:SHQ22 SRM9:SRM22 TBI9:TBI22 TLE9:TLE22 TVA9:TVA22 UEW9:UEW22 UOS9:UOS22 UYO9:UYO22 VIK9:VIK22 VSG9:VSG22 WCC9:WCC22 WLY9:WLY22" xr:uid="{00000000-0002-0000-0200-000000000000}">
      <formula1>T_Shirt</formula1>
    </dataValidation>
    <dataValidation type="whole" allowBlank="1" showInputMessage="1" showErrorMessage="1" errorTitle="falsche Postleitzahl!" error="Bitte die PLZ als fünfstellige Zahl ohne Leerzeichen eingeben," promptTitle="PLZ" prompt="bitte die Postleitzahl des Teilnehmers eintragen. Ohne Eingabe wird kein Fahrkostenzuschuss gewährt." sqref="WVT9:WVT22 JH9:JH22 TD9:TD22 ACZ9:ACZ22 AMV9:AMV22 AWR9:AWR22 BGN9:BGN22 BQJ9:BQJ22 CAF9:CAF22 CKB9:CKB22 CTX9:CTX22 DDT9:DDT22 DNP9:DNP22 DXL9:DXL22 EHH9:EHH22 ERD9:ERD22 FAZ9:FAZ22 FKV9:FKV22 FUR9:FUR22 GEN9:GEN22 GOJ9:GOJ22 GYF9:GYF22 HIB9:HIB22 HRX9:HRX22 IBT9:IBT22 ILP9:ILP22 IVL9:IVL22 JFH9:JFH22 JPD9:JPD22 JYZ9:JYZ22 KIV9:KIV22 KSR9:KSR22 LCN9:LCN22 LMJ9:LMJ22 LWF9:LWF22 MGB9:MGB22 MPX9:MPX22 MZT9:MZT22 NJP9:NJP22 NTL9:NTL22 ODH9:ODH22 OND9:OND22 OWZ9:OWZ22 PGV9:PGV22 PQR9:PQR22 QAN9:QAN22 QKJ9:QKJ22 QUF9:QUF22 REB9:REB22 RNX9:RNX22 RXT9:RXT22 SHP9:SHP22 SRL9:SRL22 TBH9:TBH22 TLD9:TLD22 TUZ9:TUZ22 UEV9:UEV22 UOR9:UOR22 UYN9:UYN22 VIJ9:VIJ22 VSF9:VSF22 WCB9:WCB22 WLX9:WLX22" xr:uid="{00000000-0002-0000-0200-000001000000}">
      <formula1>0</formula1>
      <formula2>99999</formula2>
    </dataValidation>
    <dataValidation type="list" allowBlank="1" showInputMessage="1" showErrorMessage="1" error="Bitte nur JA oder NEIN auswählen" prompt="Hier bitte &quot;ja&quot; oder &quot;nein&quot; einfügen" sqref="WVK9:WVK22 IY9:IY22 SU9:SU22 ACQ9:ACQ22 AMM9:AMM22 AWI9:AWI22 BGE9:BGE22 BQA9:BQA22 BZW9:BZW22 CJS9:CJS22 CTO9:CTO22 DDK9:DDK22 DNG9:DNG22 DXC9:DXC22 EGY9:EGY22 EQU9:EQU22 FAQ9:FAQ22 FKM9:FKM22 FUI9:FUI22 GEE9:GEE22 GOA9:GOA22 GXW9:GXW22 HHS9:HHS22 HRO9:HRO22 IBK9:IBK22 ILG9:ILG22 IVC9:IVC22 JEY9:JEY22 JOU9:JOU22 JYQ9:JYQ22 KIM9:KIM22 KSI9:KSI22 LCE9:LCE22 LMA9:LMA22 LVW9:LVW22 MFS9:MFS22 MPO9:MPO22 MZK9:MZK22 NJG9:NJG22 NTC9:NTC22 OCY9:OCY22 OMU9:OMU22 OWQ9:OWQ22 PGM9:PGM22 PQI9:PQI22 QAE9:QAE22 QKA9:QKA22 QTW9:QTW22 RDS9:RDS22 RNO9:RNO22 RXK9:RXK22 SHG9:SHG22 SRC9:SRC22 TAY9:TAY22 TKU9:TKU22 TUQ9:TUQ22 UEM9:UEM22 UOI9:UOI22 UYE9:UYE22 VIA9:VIA22 VRW9:VRW22 WBS9:WBS22 WLO9:WLO22" xr:uid="{00000000-0002-0000-0200-000002000000}">
      <formula1>ja_nein</formula1>
    </dataValidation>
    <dataValidation type="list" allowBlank="1" showInputMessage="1" showErrorMessage="1" errorTitle="Zimmerwunsch" error="Bitte den Zimmerwunsch aus dem Dropdownfeld wählen. _x000a_Extern - EZ - DZ oder Mehrbett. " promptTitle="Unterbringung" prompt="Teilnehmer nächtigen, wenn nicht extern, generell im &quot;Mehrbettzimmer&quot;. Wünsche der Berteuer für Einzel - oder Doppelzimmer werden nach Eingang der Zahlungen und unter Berücksichtigung der Verfügbarkeit vergeben. Bitte die Auswahl tätigen." sqref="WVW9:WVW22 JK9:JK22 TG9:TG22 ADC9:ADC22 AMY9:AMY22 AWU9:AWU22 BGQ9:BGQ22 BQM9:BQM22 CAI9:CAI22 CKE9:CKE22 CUA9:CUA22 DDW9:DDW22 DNS9:DNS22 DXO9:DXO22 EHK9:EHK22 ERG9:ERG22 FBC9:FBC22 FKY9:FKY22 FUU9:FUU22 GEQ9:GEQ22 GOM9:GOM22 GYI9:GYI22 HIE9:HIE22 HSA9:HSA22 IBW9:IBW22 ILS9:ILS22 IVO9:IVO22 JFK9:JFK22 JPG9:JPG22 JZC9:JZC22 KIY9:KIY22 KSU9:KSU22 LCQ9:LCQ22 LMM9:LMM22 LWI9:LWI22 MGE9:MGE22 MQA9:MQA22 MZW9:MZW22 NJS9:NJS22 NTO9:NTO22 ODK9:ODK22 ONG9:ONG22 OXC9:OXC22 PGY9:PGY22 PQU9:PQU22 QAQ9:QAQ22 QKM9:QKM22 QUI9:QUI22 REE9:REE22 ROA9:ROA22 RXW9:RXW22 SHS9:SHS22 SRO9:SRO22 TBK9:TBK22 TLG9:TLG22 TVC9:TVC22 UEY9:UEY22 UOU9:UOU22 UYQ9:UYQ22 VIM9:VIM22 VSI9:VSI22 WCE9:WCE22 WMA9:WMA22" xr:uid="{00000000-0002-0000-0200-000003000000}">
      <formula1>Zimmer</formula1>
    </dataValidation>
    <dataValidation type="list" allowBlank="1" showInputMessage="1" showErrorMessage="1" error="Bitte gültige Daten auswählen oder eingeben." promptTitle="Konkurrenz_oder_Betreuer" prompt="Zur Auswahl stehen die Konkurrenzen für die Teilnehmer oder &quot;Betreuer&quot;" sqref="WVV9:WVV22 JJ9:JJ22 TF9:TF22 ADB9:ADB22 AMX9:AMX22 AWT9:AWT22 BGP9:BGP22 BQL9:BQL22 CAH9:CAH22 CKD9:CKD22 CTZ9:CTZ22 DDV9:DDV22 DNR9:DNR22 DXN9:DXN22 EHJ9:EHJ22 ERF9:ERF22 FBB9:FBB22 FKX9:FKX22 FUT9:FUT22 GEP9:GEP22 GOL9:GOL22 GYH9:GYH22 HID9:HID22 HRZ9:HRZ22 IBV9:IBV22 ILR9:ILR22 IVN9:IVN22 JFJ9:JFJ22 JPF9:JPF22 JZB9:JZB22 KIX9:KIX22 KST9:KST22 LCP9:LCP22 LML9:LML22 LWH9:LWH22 MGD9:MGD22 MPZ9:MPZ22 MZV9:MZV22 NJR9:NJR22 NTN9:NTN22 ODJ9:ODJ22 ONF9:ONF22 OXB9:OXB22 PGX9:PGX22 PQT9:PQT22 QAP9:QAP22 QKL9:QKL22 QUH9:QUH22 RED9:RED22 RNZ9:RNZ22 RXV9:RXV22 SHR9:SHR22 SRN9:SRN22 TBJ9:TBJ22 TLF9:TLF22 TVB9:TVB22 UEX9:UEX22 UOT9:UOT22 UYP9:UYP22 VIL9:VIL22 VSH9:VSH22 WCD9:WCD22 WLZ9:WLZ22" xr:uid="{00000000-0002-0000-0200-000004000000}">
      <formula1>konkurrenz</formula1>
    </dataValidation>
    <dataValidation type="list" showInputMessage="1" showErrorMessage="1" promptTitle="w_oder_m" prompt="bitte &quot;w&quot; für weiblich oder &quot;m&quot; für männlich auswählen" sqref="WVR9:WVR22 JF9:JF22 TB9:TB22 ACX9:ACX22 AMT9:AMT22 AWP9:AWP22 BGL9:BGL22 BQH9:BQH22 CAD9:CAD22 CJZ9:CJZ22 CTV9:CTV22 DDR9:DDR22 DNN9:DNN22 DXJ9:DXJ22 EHF9:EHF22 ERB9:ERB22 FAX9:FAX22 FKT9:FKT22 FUP9:FUP22 GEL9:GEL22 GOH9:GOH22 GYD9:GYD22 HHZ9:HHZ22 HRV9:HRV22 IBR9:IBR22 ILN9:ILN22 IVJ9:IVJ22 JFF9:JFF22 JPB9:JPB22 JYX9:JYX22 KIT9:KIT22 KSP9:KSP22 LCL9:LCL22 LMH9:LMH22 LWD9:LWD22 MFZ9:MFZ22 MPV9:MPV22 MZR9:MZR22 NJN9:NJN22 NTJ9:NTJ22 ODF9:ODF22 ONB9:ONB22 OWX9:OWX22 PGT9:PGT22 PQP9:PQP22 QAL9:QAL22 QKH9:QKH22 QUD9:QUD22 RDZ9:RDZ22 RNV9:RNV22 RXR9:RXR22 SHN9:SHN22 SRJ9:SRJ22 TBF9:TBF22 TLB9:TLB22 TUX9:TUX22 UET9:UET22 UOP9:UOP22 UYL9:UYL22 VIH9:VIH22 VSD9:VSD22 WBZ9:WBZ22 WLV9:WLV22" xr:uid="{00000000-0002-0000-0200-000005000000}">
      <formula1>wm</formula1>
    </dataValidation>
    <dataValidation type="whole" allowBlank="1" showInputMessage="1" showErrorMessage="1" errorTitle="EDVNr" error="Bitte die 6 stellige persönliche Mitgliedsnummer eingeben." sqref="JE9:JE22 TA9:TA22 ACW9:ACW22 AMS9:AMS22 AWO9:AWO22 BGK9:BGK22 BQG9:BQG22 CAC9:CAC22 CJY9:CJY22 CTU9:CTU22 DDQ9:DDQ22 DNM9:DNM22 DXI9:DXI22 EHE9:EHE22 ERA9:ERA22 FAW9:FAW22 FKS9:FKS22 FUO9:FUO22 GEK9:GEK22 GOG9:GOG22 GYC9:GYC22 HHY9:HHY22 HRU9:HRU22 IBQ9:IBQ22 ILM9:ILM22 IVI9:IVI22 JFE9:JFE22 JPA9:JPA22 JYW9:JYW22 KIS9:KIS22 KSO9:KSO22 LCK9:LCK22 LMG9:LMG22 LWC9:LWC22 MFY9:MFY22 MPU9:MPU22 MZQ9:MZQ22 NJM9:NJM22 NTI9:NTI22 ODE9:ODE22 ONA9:ONA22 OWW9:OWW22 PGS9:PGS22 PQO9:PQO22 QAK9:QAK22 QKG9:QKG22 QUC9:QUC22 RDY9:RDY22 RNU9:RNU22 RXQ9:RXQ22 SHM9:SHM22 SRI9:SRI22 TBE9:TBE22 TLA9:TLA22 TUW9:TUW22 UES9:UES22 UOO9:UOO22 UYK9:UYK22 VIG9:VIG22 VSC9:VSC22 WBY9:WBY22 WLU9:WLU22 WVQ9:WVQ22" xr:uid="{00000000-0002-0000-0200-000006000000}">
      <formula1>0</formula1>
      <formula2>999999</formula2>
    </dataValidation>
    <dataValidation type="list" allowBlank="1" showInputMessage="1" showErrorMessage="1" promptTitle="Auswahl des Landesverbandes" prompt="Hier bitte Landesverband auswählen." sqref="K4" xr:uid="{304FC2C0-0DD1-4433-B5DC-646A1FCD3D6D}">
      <formula1>LV_Liste</formula1>
    </dataValidation>
    <dataValidation type="list" allowBlank="1" showInputMessage="1" showErrorMessage="1" sqref="A1:B1" xr:uid="{43F050B2-CE41-4BF2-B0FC-622F2D70F99C}">
      <formula1>"2024,2025,2026,2027,2028,2029,2030"</formula1>
    </dataValidation>
    <dataValidation type="whole" allowBlank="1" showInputMessage="1" showErrorMessage="1" errorTitle="Mitgliedsnummer" error="Bitte Zahl zwischen 0 und 333333 eingeben._x000a_Vornullen erscheinen automatisch bei Bedarf." sqref="J9:J66" xr:uid="{8FE41158-D233-4811-BD65-1EC6EB3C8074}">
      <formula1>0</formula1>
      <formula2>333333</formula2>
    </dataValidation>
    <dataValidation type="date" allowBlank="1" showInputMessage="1" showErrorMessage="1" sqref="H9:H66" xr:uid="{4F7EEACE-08F6-48FF-931C-AF93822D5CFE}">
      <formula1>DATE(A$1-90,1,1)</formula1>
      <formula2>DATE(YEAR(J$2)-8,MONTH(J$2),DAY(J$2))</formula2>
    </dataValidation>
    <dataValidation type="whole" allowBlank="1" showInputMessage="1" showErrorMessage="1" errorTitle="Postleitzahl" error="Bitte Zahl zwischen 0 und 99999 eingeben._x000a_Vornullen erscheinen automatisch bei Bedarf." sqref="M9:M66" xr:uid="{F41B1A63-DD00-49FE-B92C-F255AF0F4665}">
      <formula1>1</formula1>
      <formula2>99999</formula2>
    </dataValidation>
    <dataValidation type="textLength" allowBlank="1" showInputMessage="1" showErrorMessage="1" error="Hier steht eine Formel !_x000a__x000a_:-) MfG Rolf Riller" sqref="A9:A66 I9:I66 R9:T66 E3:G7 I3:I5 I1:K1 J2:K2 L4 N1:N7 P2:P4 Q1" xr:uid="{5A536398-BB9E-4D9B-A058-D0A18B8C919D}">
      <formula1>0</formula1>
      <formula2>0</formula2>
    </dataValidation>
    <dataValidation type="whole" allowBlank="1" showInputMessage="1" showErrorMessage="1" errorTitle="Verbandsgruppe" error="Bitte Zahl zwischen 0 und 89 eingeben._x000a_Vornull erscheint automatisch bei Bedarf." prompt="Bitte VG-Nr. eingeben" sqref="C9:C66" xr:uid="{9C6089AC-AFF5-469D-B20C-DC8C187E1A05}">
      <formula1>0</formula1>
      <formula2>89</formula2>
    </dataValidation>
    <dataValidation type="list" allowBlank="1" showInputMessage="1" showErrorMessage="1" prompt="Hier bitte Landesverband auswählen." sqref="B9:B66" xr:uid="{C9ED49D4-4EF5-41FA-87E7-2A04272140DA}">
      <formula1>LV_Liste</formula1>
    </dataValidation>
    <dataValidation type="whole" allowBlank="1" showInputMessage="1" showErrorMessage="1" errorTitle="Vereinsnummer" error="Bitte Zahl zwischen 0 und 199 eingeben._x000a_Vornull erscheint automatisch bei Bedarf." prompt="Bitte 3stellige Vereins-Nr. eingeben" sqref="D9:D66" xr:uid="{EFA01D42-AA52-43FB-8103-843D27684F80}">
      <formula1>0</formula1>
      <formula2>199</formula2>
    </dataValidation>
  </dataValidations>
  <pageMargins left="0.7" right="0.7" top="0.78740157499999996" bottom="0.78740157499999996" header="0.3" footer="0.3"/>
  <pageSetup paperSize="8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301" yWindow="458" count="5">
        <x14:dataValidation type="list" allowBlank="1" showInputMessage="1" showErrorMessage="1" promptTitle="Spieler:" prompt="Hier bitte &quot;ja&quot; oder &quot;nein&quot; auswählen." xr:uid="{00000000-0002-0000-0200-000009000000}">
          <x14:formula1>
            <xm:f>Preisliste!$B$6:$B$7</xm:f>
          </x14:formula1>
          <xm:sqref>E9:E66</xm:sqref>
        </x14:dataValidation>
        <x14:dataValidation type="list" allowBlank="1" showInputMessage="1" showErrorMessage="1" promptTitle="Geschlecht:" prompt="Hier Geschlecht der Person auswählen._x000a_" xr:uid="{00000000-0002-0000-0200-00000A000000}">
          <x14:formula1>
            <xm:f>Preisliste!$C$6:$C$7</xm:f>
          </x14:formula1>
          <xm:sqref>K9:K66</xm:sqref>
        </x14:dataValidation>
        <x14:dataValidation type="list" allowBlank="1" showInputMessage="1" showErrorMessage="1" promptTitle="T-Shirt:" prompt="Hier bitte T-Shirtgröße auswählen._x000a_" xr:uid="{00000000-0002-0000-0200-00000B000000}">
          <x14:formula1>
            <xm:f>Preisliste!$D$6:$D$13</xm:f>
          </x14:formula1>
          <xm:sqref>N9:N66</xm:sqref>
        </x14:dataValidation>
        <x14:dataValidation type="list" allowBlank="1" showInputMessage="1" showErrorMessage="1" promptTitle="Konkurrenz:" prompt="Hier bitte Spielkonkurrenz oder Betreuerstatus auswählen." xr:uid="{00000000-0002-0000-0200-00000C000000}">
          <x14:formula1>
            <xm:f>Preisliste!$E$6:$E$10</xm:f>
          </x14:formula1>
          <xm:sqref>O9:O66</xm:sqref>
        </x14:dataValidation>
        <x14:dataValidation type="list" allowBlank="1" showInputMessage="1" showErrorMessage="1" errorTitle="Zimmerwunsch" error="Bitte den Zimmerwunsch aus dem Dropdownfeld wählen. _x000a_Extern - EZ - DZ oder Mehrbett. " promptTitle="Unterbringung" prompt="Teilnehmer nächtigen, wenn nicht extern (25 € Essengeld), generell im &quot;Mehrbettzimmer&quot;. Wünsche der Betreuer für Einzel - oder Doppelzimmer werden nach Eingang der Zahlungen und unter Berücksichtigung der Verfügbarkeit vergeben. Bitte die Auswahl tätigen." xr:uid="{F751525A-9FE1-4637-BA5F-188C41B7DF40}">
          <x14:formula1>
            <xm:f>Preisliste!$F$7:$F$12</xm:f>
          </x14:formula1>
          <xm:sqref>P9:Q66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K24"/>
  <sheetViews>
    <sheetView workbookViewId="0">
      <selection activeCell="F14" sqref="F14"/>
    </sheetView>
  </sheetViews>
  <sheetFormatPr baseColWidth="10" defaultRowHeight="15" x14ac:dyDescent="0.25"/>
  <cols>
    <col min="1" max="1" width="12.28515625" style="5" bestFit="1" customWidth="1"/>
    <col min="2" max="2" width="7.28515625" style="5" bestFit="1" customWidth="1"/>
    <col min="3" max="5" width="11.42578125" style="5"/>
    <col min="6" max="6" width="13.42578125" style="5" bestFit="1" customWidth="1"/>
    <col min="7" max="7" width="10.140625" style="5" customWidth="1"/>
    <col min="8" max="8" width="15.28515625" style="5" customWidth="1"/>
    <col min="9" max="9" width="11.42578125" style="5"/>
    <col min="10" max="10" width="6.28515625" style="5" customWidth="1"/>
    <col min="11" max="11" width="27.7109375" style="5" bestFit="1" customWidth="1"/>
    <col min="12" max="16384" width="11.42578125" style="5"/>
  </cols>
  <sheetData>
    <row r="2" spans="2:11" ht="18.75" x14ac:dyDescent="0.3">
      <c r="H2" s="94" t="s">
        <v>64</v>
      </c>
    </row>
    <row r="3" spans="2:11" ht="18.75" x14ac:dyDescent="0.3">
      <c r="C3" s="82" t="s">
        <v>45</v>
      </c>
      <c r="H3" s="93" t="s">
        <v>63</v>
      </c>
      <c r="I3" s="83"/>
    </row>
    <row r="4" spans="2:11" x14ac:dyDescent="0.25">
      <c r="B4" s="15" t="s">
        <v>55</v>
      </c>
      <c r="C4" s="15"/>
      <c r="D4" s="15"/>
      <c r="E4" s="15"/>
      <c r="F4" s="15"/>
      <c r="H4" s="182" t="s">
        <v>62</v>
      </c>
    </row>
    <row r="5" spans="2:11" ht="15" customHeight="1" x14ac:dyDescent="0.25">
      <c r="B5" s="84" t="s">
        <v>2</v>
      </c>
      <c r="C5" s="84" t="s">
        <v>42</v>
      </c>
      <c r="D5" s="84" t="s">
        <v>43</v>
      </c>
      <c r="E5" s="84" t="s">
        <v>44</v>
      </c>
      <c r="F5" s="84" t="s">
        <v>34</v>
      </c>
      <c r="H5" s="183"/>
      <c r="J5" s="117" t="s">
        <v>1</v>
      </c>
      <c r="K5" s="118" t="s">
        <v>65</v>
      </c>
    </row>
    <row r="6" spans="2:11" x14ac:dyDescent="0.25">
      <c r="B6" s="6" t="s">
        <v>22</v>
      </c>
      <c r="C6" s="6" t="s">
        <v>23</v>
      </c>
      <c r="D6" s="5" t="s">
        <v>53</v>
      </c>
      <c r="E6" s="5" t="s">
        <v>39</v>
      </c>
      <c r="H6" s="183"/>
      <c r="J6" s="85" t="s">
        <v>66</v>
      </c>
      <c r="K6" s="86" t="s">
        <v>67</v>
      </c>
    </row>
    <row r="7" spans="2:11" x14ac:dyDescent="0.25">
      <c r="B7" s="6" t="s">
        <v>28</v>
      </c>
      <c r="C7" s="6" t="s">
        <v>26</v>
      </c>
      <c r="D7" s="5" t="s">
        <v>47</v>
      </c>
      <c r="E7" s="5" t="s">
        <v>27</v>
      </c>
      <c r="F7" s="5" t="s">
        <v>25</v>
      </c>
      <c r="G7" s="6" t="s">
        <v>132</v>
      </c>
      <c r="H7" s="95">
        <f>140-2.5</f>
        <v>137.5</v>
      </c>
      <c r="J7" s="85" t="s">
        <v>68</v>
      </c>
      <c r="K7" s="86" t="s">
        <v>69</v>
      </c>
    </row>
    <row r="8" spans="2:11" x14ac:dyDescent="0.25">
      <c r="D8" s="5" t="s">
        <v>41</v>
      </c>
      <c r="E8" s="5" t="s">
        <v>24</v>
      </c>
      <c r="F8" s="5" t="s">
        <v>30</v>
      </c>
      <c r="G8" s="6" t="s">
        <v>132</v>
      </c>
      <c r="H8" s="95">
        <v>180</v>
      </c>
      <c r="J8" s="85" t="s">
        <v>70</v>
      </c>
      <c r="K8" s="86" t="s">
        <v>71</v>
      </c>
    </row>
    <row r="9" spans="2:11" x14ac:dyDescent="0.25">
      <c r="D9" s="5" t="s">
        <v>48</v>
      </c>
      <c r="E9" s="5" t="s">
        <v>29</v>
      </c>
      <c r="F9" s="5" t="s">
        <v>31</v>
      </c>
      <c r="G9" s="6" t="s">
        <v>132</v>
      </c>
      <c r="H9" s="95">
        <v>160</v>
      </c>
      <c r="J9" s="85" t="s">
        <v>72</v>
      </c>
      <c r="K9" s="86" t="s">
        <v>73</v>
      </c>
    </row>
    <row r="10" spans="2:11" x14ac:dyDescent="0.25">
      <c r="D10" s="5" t="s">
        <v>49</v>
      </c>
      <c r="E10" s="5" t="s">
        <v>46</v>
      </c>
      <c r="F10" s="5" t="s">
        <v>54</v>
      </c>
      <c r="G10" s="6" t="s">
        <v>132</v>
      </c>
      <c r="H10" s="95">
        <v>140</v>
      </c>
      <c r="J10" s="85" t="s">
        <v>74</v>
      </c>
      <c r="K10" s="86" t="s">
        <v>75</v>
      </c>
    </row>
    <row r="11" spans="2:11" x14ac:dyDescent="0.25">
      <c r="D11" s="5" t="s">
        <v>50</v>
      </c>
      <c r="F11" s="5" t="s">
        <v>32</v>
      </c>
      <c r="G11" s="6" t="s">
        <v>132</v>
      </c>
      <c r="H11" s="95">
        <v>30</v>
      </c>
      <c r="J11" s="85" t="s">
        <v>76</v>
      </c>
      <c r="K11" s="86" t="s">
        <v>77</v>
      </c>
    </row>
    <row r="12" spans="2:11" x14ac:dyDescent="0.25">
      <c r="D12" s="5" t="s">
        <v>51</v>
      </c>
      <c r="F12" s="5" t="s">
        <v>33</v>
      </c>
      <c r="G12" s="6" t="s">
        <v>132</v>
      </c>
      <c r="H12" s="95">
        <v>140</v>
      </c>
      <c r="J12" s="85" t="s">
        <v>78</v>
      </c>
      <c r="K12" s="86" t="s">
        <v>79</v>
      </c>
    </row>
    <row r="13" spans="2:11" x14ac:dyDescent="0.25">
      <c r="D13" s="5" t="s">
        <v>52</v>
      </c>
      <c r="G13" s="6"/>
      <c r="H13" s="95"/>
      <c r="J13" s="85" t="s">
        <v>80</v>
      </c>
      <c r="K13" s="86" t="s">
        <v>81</v>
      </c>
    </row>
    <row r="14" spans="2:11" x14ac:dyDescent="0.25">
      <c r="F14" s="5" t="s">
        <v>12</v>
      </c>
      <c r="G14" s="6" t="s">
        <v>132</v>
      </c>
      <c r="H14" s="95">
        <v>2.5</v>
      </c>
      <c r="J14" s="85" t="s">
        <v>82</v>
      </c>
      <c r="K14" s="86" t="s">
        <v>83</v>
      </c>
    </row>
    <row r="15" spans="2:11" x14ac:dyDescent="0.25">
      <c r="J15" s="85" t="s">
        <v>84</v>
      </c>
      <c r="K15" s="86" t="s">
        <v>85</v>
      </c>
    </row>
    <row r="16" spans="2:11" x14ac:dyDescent="0.25">
      <c r="J16" s="85" t="s">
        <v>86</v>
      </c>
      <c r="K16" s="86" t="s">
        <v>87</v>
      </c>
    </row>
    <row r="17" spans="1:11" x14ac:dyDescent="0.25">
      <c r="J17" s="85" t="s">
        <v>88</v>
      </c>
      <c r="K17" s="86" t="s">
        <v>89</v>
      </c>
    </row>
    <row r="18" spans="1:11" x14ac:dyDescent="0.25">
      <c r="J18" s="85" t="s">
        <v>90</v>
      </c>
      <c r="K18" s="86" t="s">
        <v>91</v>
      </c>
    </row>
    <row r="19" spans="1:11" x14ac:dyDescent="0.25">
      <c r="A19" s="14" t="s">
        <v>124</v>
      </c>
      <c r="B19" s="15"/>
      <c r="C19" s="15"/>
      <c r="J19" s="115" t="s">
        <v>99</v>
      </c>
      <c r="K19" s="116" t="s">
        <v>130</v>
      </c>
    </row>
    <row r="20" spans="1:11" x14ac:dyDescent="0.25">
      <c r="A20" s="59" t="s">
        <v>27</v>
      </c>
      <c r="B20" s="87">
        <v>15</v>
      </c>
      <c r="C20" s="88" t="s">
        <v>104</v>
      </c>
      <c r="D20" s="88"/>
      <c r="E20" s="88"/>
      <c r="F20" s="88" t="s">
        <v>106</v>
      </c>
      <c r="G20" s="60"/>
    </row>
    <row r="21" spans="1:11" x14ac:dyDescent="0.25">
      <c r="A21" s="63" t="s">
        <v>105</v>
      </c>
      <c r="B21" s="89">
        <v>18</v>
      </c>
      <c r="C21" s="90" t="s">
        <v>104</v>
      </c>
      <c r="D21" s="90"/>
      <c r="E21" s="90"/>
      <c r="F21" s="119" t="s">
        <v>131</v>
      </c>
      <c r="G21" s="120">
        <f>DATE(YEAR(Meldeliste!J2)-18,MONTH(Meldeliste!J2),DAY(Meldeliste!J2)+1)</f>
        <v>39240</v>
      </c>
    </row>
    <row r="23" spans="1:11" x14ac:dyDescent="0.25">
      <c r="C23" s="91"/>
      <c r="D23" s="91"/>
      <c r="E23" s="92"/>
    </row>
    <row r="24" spans="1:11" x14ac:dyDescent="0.25">
      <c r="C24" s="91"/>
      <c r="D24" s="91"/>
      <c r="E24" s="92"/>
    </row>
  </sheetData>
  <sheetProtection algorithmName="SHA-512" hashValue="psP8w8KrCB7XRCWTkyV9NCGODGBwNoftphBKSaEJ8ONcgd/pMwwugKQQ+4OwPPGlzYAtGkVjOX3fMLWPMvNk0w==" saltValue="UsXuJw0OHKEwXE4HIQFuTA==" spinCount="100000" sheet="1" objects="1" scenarios="1"/>
  <mergeCells count="1">
    <mergeCell ref="H4:H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Ausfüllhilfe</vt:lpstr>
      <vt:lpstr>Meldeliste</vt:lpstr>
      <vt:lpstr>Preisliste</vt:lpstr>
      <vt:lpstr>Meldeliste!Datenbank</vt:lpstr>
      <vt:lpstr>LV_Liste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</dc:creator>
  <cp:lastModifiedBy>Rolf Riller</cp:lastModifiedBy>
  <cp:lastPrinted>2018-12-11T18:14:51Z</cp:lastPrinted>
  <dcterms:created xsi:type="dcterms:W3CDTF">2018-11-29T19:21:21Z</dcterms:created>
  <dcterms:modified xsi:type="dcterms:W3CDTF">2025-03-18T14:00:01Z</dcterms:modified>
</cp:coreProperties>
</file>